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פעמונים\עצמאים\"/>
    </mc:Choice>
  </mc:AlternateContent>
  <bookViews>
    <workbookView xWindow="6810" yWindow="-90" windowWidth="9465" windowHeight="8730" tabRatio="892"/>
  </bookViews>
  <sheets>
    <sheet name="הוראות שימוש" sheetId="11" r:id="rId1"/>
    <sheet name="שיקוף לעסק" sheetId="5" r:id="rId2"/>
    <sheet name="ינו" sheetId="9" r:id="rId3"/>
    <sheet name="פבר" sheetId="12" r:id="rId4"/>
    <sheet name="מרץ" sheetId="13" r:id="rId5"/>
    <sheet name="אפר" sheetId="14" r:id="rId6"/>
    <sheet name="מאי" sheetId="15" r:id="rId7"/>
    <sheet name="יונ" sheetId="16" r:id="rId8"/>
    <sheet name="יול" sheetId="17" r:id="rId9"/>
    <sheet name="אוג" sheetId="18" r:id="rId10"/>
    <sheet name="ספט" sheetId="19" r:id="rId11"/>
    <sheet name="אוק" sheetId="20" r:id="rId12"/>
    <sheet name="נוב" sheetId="21" r:id="rId13"/>
    <sheet name="דצמ" sheetId="22" r:id="rId14"/>
    <sheet name="ריכוז ביצועים" sheetId="8" r:id="rId15"/>
    <sheet name="שיעורי מס" sheetId="10" r:id="rId16"/>
  </sheets>
  <definedNames>
    <definedName name="Amst">#REF!</definedName>
    <definedName name="Ber">#REF!</definedName>
    <definedName name="Bon">#REF!</definedName>
    <definedName name="Britain">#REF!</definedName>
    <definedName name="Can">#REF!</definedName>
    <definedName name="Canterbury">#REF!</definedName>
    <definedName name="Eid">#REF!</definedName>
    <definedName name="Germany">#REF!</definedName>
    <definedName name="Lon">#REF!</definedName>
    <definedName name="London">#REF!</definedName>
    <definedName name="Man">#REF!</definedName>
    <definedName name="Manchester">#REF!</definedName>
    <definedName name="Mun">#REF!</definedName>
    <definedName name="Netherland">#REF!</definedName>
    <definedName name="Rot">#REF!</definedName>
    <definedName name="_xlnm.Print_Area" localSheetId="9">אוג!$B$1:$P$48</definedName>
    <definedName name="_xlnm.Print_Area" localSheetId="11">אוק!$B$1:$P$48</definedName>
    <definedName name="_xlnm.Print_Area" localSheetId="5">אפר!$B$1:$P$48</definedName>
    <definedName name="_xlnm.Print_Area" localSheetId="13">דצמ!$B$1:$P$48</definedName>
    <definedName name="_xlnm.Print_Area" localSheetId="8">יול!$B$1:$P$48</definedName>
    <definedName name="_xlnm.Print_Area" localSheetId="7">יונ!$B$1:$P$48</definedName>
    <definedName name="_xlnm.Print_Area" localSheetId="2">ינו!$B$1:$P$48</definedName>
    <definedName name="_xlnm.Print_Area" localSheetId="6">מאי!$B$1:$P$48</definedName>
    <definedName name="_xlnm.Print_Area" localSheetId="4">מרץ!$B$1:$P$48</definedName>
    <definedName name="_xlnm.Print_Area" localSheetId="12">נוב!$B$1:$P$48</definedName>
    <definedName name="_xlnm.Print_Area" localSheetId="10">ספט!$B$1:$P$48</definedName>
    <definedName name="_xlnm.Print_Area" localSheetId="3">פבר!$B$1:$P$48</definedName>
    <definedName name="_xlnm.Print_Area" localSheetId="1">'שיקוף לעסק'!$B$1:$S$60</definedName>
  </definedNames>
  <calcPr calcId="162913"/>
</workbook>
</file>

<file path=xl/calcChain.xml><?xml version="1.0" encoding="utf-8"?>
<calcChain xmlns="http://schemas.openxmlformats.org/spreadsheetml/2006/main">
  <c r="B24" i="10" l="1"/>
  <c r="B23" i="10"/>
  <c r="B16" i="10"/>
  <c r="B15" i="10"/>
  <c r="B14" i="10"/>
  <c r="B13" i="10"/>
  <c r="B12" i="10"/>
  <c r="B11" i="10"/>
  <c r="B10" i="10"/>
  <c r="D27" i="10"/>
  <c r="D24" i="10"/>
  <c r="D23" i="10"/>
  <c r="D18" i="10"/>
  <c r="D16" i="10"/>
  <c r="D15" i="10"/>
  <c r="D14" i="10"/>
  <c r="D13" i="10"/>
  <c r="D12" i="10"/>
  <c r="D11" i="10"/>
  <c r="D10" i="10"/>
  <c r="D5" i="10"/>
  <c r="B21" i="13" l="1"/>
  <c r="B21" i="14"/>
  <c r="B21" i="15"/>
  <c r="B21" i="16"/>
  <c r="B21" i="17"/>
  <c r="B21" i="18"/>
  <c r="B21" i="19"/>
  <c r="B21" i="20"/>
  <c r="B21" i="21"/>
  <c r="B21" i="22"/>
  <c r="B21" i="12"/>
  <c r="C24" i="10" l="1"/>
  <c r="C23" i="10"/>
  <c r="C15" i="10"/>
  <c r="C14" i="10"/>
  <c r="C13" i="10"/>
  <c r="C12" i="10"/>
  <c r="C11" i="10"/>
  <c r="C10" i="10"/>
  <c r="W4" i="8"/>
  <c r="W5" i="8" s="1"/>
  <c r="W6" i="8" s="1"/>
  <c r="W7" i="8" s="1"/>
  <c r="W8" i="8" s="1"/>
  <c r="W9" i="8" s="1"/>
  <c r="W10" i="8" s="1"/>
  <c r="W11" i="8" s="1"/>
  <c r="W12" i="8" s="1"/>
  <c r="W13" i="8" s="1"/>
  <c r="W14" i="8" s="1"/>
  <c r="W15" i="8" s="1"/>
  <c r="W16" i="8" s="1"/>
  <c r="W17" i="8" s="1"/>
  <c r="W18" i="8" s="1"/>
  <c r="W19" i="8" s="1"/>
  <c r="W20" i="8" s="1"/>
  <c r="W21" i="8" s="1"/>
  <c r="W22" i="8" s="1"/>
  <c r="W23" i="8" s="1"/>
  <c r="W24" i="8" s="1"/>
  <c r="W25" i="8" s="1"/>
  <c r="W26" i="8" s="1"/>
  <c r="W27" i="8" s="1"/>
  <c r="W28" i="8" s="1"/>
  <c r="W29" i="8" s="1"/>
  <c r="W30" i="8" s="1"/>
  <c r="W31" i="8" s="1"/>
  <c r="W32" i="8" s="1"/>
  <c r="W33" i="8" s="1"/>
  <c r="W34" i="8" s="1"/>
  <c r="W35" i="8" s="1"/>
  <c r="W36" i="8" s="1"/>
  <c r="W37" i="8" s="1"/>
  <c r="W38" i="8" s="1"/>
  <c r="W39" i="8" s="1"/>
  <c r="W40" i="8" s="1"/>
  <c r="W41" i="8" s="1"/>
  <c r="W42" i="8" s="1"/>
  <c r="W43" i="8" s="1"/>
  <c r="W44" i="8" s="1"/>
  <c r="W45" i="8" s="1"/>
  <c r="C2" i="8"/>
  <c r="T298" i="22"/>
  <c r="T297" i="22"/>
  <c r="T296" i="22"/>
  <c r="T295" i="22"/>
  <c r="T294" i="22"/>
  <c r="T293" i="22"/>
  <c r="T292" i="22"/>
  <c r="T291" i="22"/>
  <c r="T290" i="22"/>
  <c r="T289" i="22"/>
  <c r="T288" i="22"/>
  <c r="T287" i="22"/>
  <c r="T286" i="22"/>
  <c r="T285" i="22"/>
  <c r="T284" i="22"/>
  <c r="T283" i="22"/>
  <c r="T282" i="22"/>
  <c r="T281" i="22"/>
  <c r="T280" i="22"/>
  <c r="T279" i="22"/>
  <c r="T278" i="22"/>
  <c r="T277" i="22"/>
  <c r="T276" i="22"/>
  <c r="T275" i="22"/>
  <c r="T274" i="22"/>
  <c r="T273" i="22"/>
  <c r="T272" i="22"/>
  <c r="T271" i="22"/>
  <c r="T270" i="22"/>
  <c r="T269" i="22"/>
  <c r="T268" i="22"/>
  <c r="T267" i="22"/>
  <c r="T266" i="22"/>
  <c r="T265" i="22"/>
  <c r="T264" i="22"/>
  <c r="T263" i="22"/>
  <c r="T262" i="22"/>
  <c r="T261" i="22"/>
  <c r="T260" i="22"/>
  <c r="T259" i="22"/>
  <c r="T258" i="22"/>
  <c r="T257" i="22"/>
  <c r="T256" i="22"/>
  <c r="T255" i="22"/>
  <c r="T254" i="22"/>
  <c r="T253" i="22"/>
  <c r="T252" i="22"/>
  <c r="T251" i="22"/>
  <c r="T250" i="22"/>
  <c r="T249" i="22"/>
  <c r="T248" i="22"/>
  <c r="T247" i="22"/>
  <c r="T246" i="22"/>
  <c r="T245" i="22"/>
  <c r="T244" i="22"/>
  <c r="T243" i="22"/>
  <c r="T242" i="22"/>
  <c r="T241" i="22"/>
  <c r="T240" i="22"/>
  <c r="T239" i="22"/>
  <c r="T238" i="22"/>
  <c r="T237" i="22"/>
  <c r="T236" i="22"/>
  <c r="T235" i="22"/>
  <c r="T234" i="22"/>
  <c r="T233" i="22"/>
  <c r="T232" i="22"/>
  <c r="T231" i="22"/>
  <c r="T230" i="22"/>
  <c r="T229" i="22"/>
  <c r="T228" i="22"/>
  <c r="T227" i="22"/>
  <c r="T226" i="22"/>
  <c r="T225" i="22"/>
  <c r="T224" i="22"/>
  <c r="T223" i="22"/>
  <c r="T222" i="22"/>
  <c r="T221" i="22"/>
  <c r="T220" i="22"/>
  <c r="T219" i="22"/>
  <c r="T218" i="22"/>
  <c r="T217" i="22"/>
  <c r="T216" i="22"/>
  <c r="T215" i="22"/>
  <c r="T214" i="22"/>
  <c r="T213" i="22"/>
  <c r="T212" i="22"/>
  <c r="T211" i="22"/>
  <c r="T210" i="22"/>
  <c r="T209" i="22"/>
  <c r="T208" i="22"/>
  <c r="T207" i="22"/>
  <c r="T206" i="22"/>
  <c r="T205" i="22"/>
  <c r="T204" i="22"/>
  <c r="T203" i="22"/>
  <c r="T202" i="22"/>
  <c r="T201" i="22"/>
  <c r="T200" i="22"/>
  <c r="T199" i="22"/>
  <c r="T198" i="22"/>
  <c r="T197" i="22"/>
  <c r="T196" i="22"/>
  <c r="T195" i="22"/>
  <c r="T194" i="22"/>
  <c r="T193" i="22"/>
  <c r="T192" i="22"/>
  <c r="T191" i="22"/>
  <c r="T190" i="22"/>
  <c r="T189" i="22"/>
  <c r="T188" i="22"/>
  <c r="T187" i="22"/>
  <c r="T186" i="22"/>
  <c r="T185" i="22"/>
  <c r="T184" i="22"/>
  <c r="T183" i="22"/>
  <c r="T182" i="22"/>
  <c r="T181" i="22"/>
  <c r="T180" i="22"/>
  <c r="T179" i="22"/>
  <c r="T178" i="22"/>
  <c r="T177" i="22"/>
  <c r="T176" i="22"/>
  <c r="T175" i="22"/>
  <c r="T174" i="22"/>
  <c r="T173" i="22"/>
  <c r="T172" i="22"/>
  <c r="T171" i="22"/>
  <c r="T170" i="22"/>
  <c r="T169" i="22"/>
  <c r="T168" i="22"/>
  <c r="T167" i="22"/>
  <c r="T166" i="22"/>
  <c r="T165" i="22"/>
  <c r="T164" i="22"/>
  <c r="T163" i="22"/>
  <c r="T162" i="22"/>
  <c r="T161" i="22"/>
  <c r="T160" i="22"/>
  <c r="T159" i="22"/>
  <c r="T158" i="22"/>
  <c r="T157" i="22"/>
  <c r="T156" i="22"/>
  <c r="T155" i="22"/>
  <c r="T154" i="22"/>
  <c r="T153" i="22"/>
  <c r="T152" i="22"/>
  <c r="T151" i="22"/>
  <c r="T150" i="22"/>
  <c r="T149" i="22"/>
  <c r="T148" i="22"/>
  <c r="T147" i="22"/>
  <c r="T146" i="22"/>
  <c r="T145" i="22"/>
  <c r="T144" i="22"/>
  <c r="T143" i="22"/>
  <c r="T142" i="22"/>
  <c r="T141" i="22"/>
  <c r="T140" i="22"/>
  <c r="T139" i="22"/>
  <c r="T138" i="22"/>
  <c r="T137" i="22"/>
  <c r="T136" i="22"/>
  <c r="T135" i="22"/>
  <c r="T134" i="22"/>
  <c r="T133" i="22"/>
  <c r="T132" i="22"/>
  <c r="T131" i="22"/>
  <c r="T130" i="22"/>
  <c r="T129" i="22"/>
  <c r="T128" i="22"/>
  <c r="T127" i="22"/>
  <c r="T126" i="22"/>
  <c r="T125" i="22"/>
  <c r="T124" i="22"/>
  <c r="T123" i="22"/>
  <c r="T122" i="22"/>
  <c r="T121" i="22"/>
  <c r="T120" i="22"/>
  <c r="T119" i="22"/>
  <c r="T118" i="22"/>
  <c r="T117" i="22"/>
  <c r="T116" i="22"/>
  <c r="T115" i="22"/>
  <c r="T114" i="22"/>
  <c r="T113" i="22"/>
  <c r="T112" i="22"/>
  <c r="T111" i="22"/>
  <c r="T110" i="22"/>
  <c r="T109" i="22"/>
  <c r="T108" i="22"/>
  <c r="T107" i="22"/>
  <c r="T106" i="22"/>
  <c r="T105" i="22"/>
  <c r="T104" i="22"/>
  <c r="T103" i="22"/>
  <c r="T102" i="22"/>
  <c r="T101" i="22"/>
  <c r="T100" i="22"/>
  <c r="T99" i="22"/>
  <c r="T98" i="22"/>
  <c r="T97" i="22"/>
  <c r="T96" i="22"/>
  <c r="T95" i="22"/>
  <c r="T94" i="22"/>
  <c r="T93" i="22"/>
  <c r="T92" i="22"/>
  <c r="T91" i="22"/>
  <c r="T90" i="22"/>
  <c r="T89" i="22"/>
  <c r="T88" i="22"/>
  <c r="T87" i="22"/>
  <c r="T86" i="22"/>
  <c r="T85" i="22"/>
  <c r="T84" i="22"/>
  <c r="T83" i="22"/>
  <c r="T82" i="22"/>
  <c r="T81" i="22"/>
  <c r="T80" i="22"/>
  <c r="T79" i="22"/>
  <c r="T78" i="22"/>
  <c r="T77" i="22"/>
  <c r="T76" i="22"/>
  <c r="T75" i="22"/>
  <c r="T74" i="22"/>
  <c r="T73" i="22"/>
  <c r="T72" i="22"/>
  <c r="T71" i="22"/>
  <c r="T70" i="22"/>
  <c r="T69" i="22"/>
  <c r="T68" i="22"/>
  <c r="T67" i="22"/>
  <c r="T66" i="22"/>
  <c r="T65" i="22"/>
  <c r="T64" i="22"/>
  <c r="T63" i="22"/>
  <c r="T62" i="22"/>
  <c r="T61" i="22"/>
  <c r="T60" i="22"/>
  <c r="T59" i="22"/>
  <c r="T58" i="22"/>
  <c r="T57" i="22"/>
  <c r="T56" i="22"/>
  <c r="T55" i="22"/>
  <c r="T54" i="22"/>
  <c r="T53" i="22"/>
  <c r="T52" i="22"/>
  <c r="T51" i="22"/>
  <c r="T50" i="22"/>
  <c r="T49" i="22"/>
  <c r="T48" i="22"/>
  <c r="T47" i="22"/>
  <c r="T46" i="22"/>
  <c r="T45" i="22"/>
  <c r="T44" i="22"/>
  <c r="T43" i="22"/>
  <c r="T42" i="22"/>
  <c r="T41" i="22"/>
  <c r="T40" i="22"/>
  <c r="T39" i="22"/>
  <c r="T38" i="22"/>
  <c r="T37" i="22"/>
  <c r="T36" i="22"/>
  <c r="T35" i="22"/>
  <c r="T34" i="22"/>
  <c r="T33" i="22"/>
  <c r="T32" i="22"/>
  <c r="T31" i="22"/>
  <c r="T30" i="22"/>
  <c r="T29" i="22"/>
  <c r="T28" i="22"/>
  <c r="T27" i="22"/>
  <c r="T26" i="22"/>
  <c r="T25" i="22"/>
  <c r="T24" i="22"/>
  <c r="T23" i="22"/>
  <c r="T22" i="22"/>
  <c r="T21" i="22"/>
  <c r="T20" i="22"/>
  <c r="T19" i="22"/>
  <c r="T18" i="22"/>
  <c r="T17" i="22"/>
  <c r="T16" i="22"/>
  <c r="T15" i="22"/>
  <c r="T14" i="22"/>
  <c r="T13" i="22"/>
  <c r="T12" i="22"/>
  <c r="T11" i="22"/>
  <c r="N4" i="22"/>
  <c r="N3" i="8" s="1"/>
  <c r="C2" i="22"/>
  <c r="T298" i="21"/>
  <c r="T297" i="21"/>
  <c r="T296" i="21"/>
  <c r="T295" i="21"/>
  <c r="T294" i="21"/>
  <c r="T293" i="21"/>
  <c r="T292" i="21"/>
  <c r="T291" i="21"/>
  <c r="T290" i="21"/>
  <c r="T289" i="21"/>
  <c r="T288" i="21"/>
  <c r="T287" i="21"/>
  <c r="T286" i="21"/>
  <c r="T285" i="21"/>
  <c r="T284" i="21"/>
  <c r="T283" i="21"/>
  <c r="T282" i="21"/>
  <c r="T281" i="21"/>
  <c r="T280" i="21"/>
  <c r="T279" i="21"/>
  <c r="T278" i="21"/>
  <c r="T277" i="21"/>
  <c r="T276" i="21"/>
  <c r="T275" i="21"/>
  <c r="T274" i="21"/>
  <c r="T273" i="21"/>
  <c r="T272" i="21"/>
  <c r="T271" i="21"/>
  <c r="T270" i="21"/>
  <c r="T269" i="21"/>
  <c r="T268" i="21"/>
  <c r="T267" i="21"/>
  <c r="T266" i="21"/>
  <c r="T265" i="21"/>
  <c r="T264" i="21"/>
  <c r="T263" i="21"/>
  <c r="T262" i="21"/>
  <c r="T261" i="21"/>
  <c r="T260" i="21"/>
  <c r="T259" i="21"/>
  <c r="T258" i="21"/>
  <c r="T257" i="21"/>
  <c r="T256" i="21"/>
  <c r="T255" i="21"/>
  <c r="T254" i="21"/>
  <c r="T253" i="21"/>
  <c r="T252" i="21"/>
  <c r="T251" i="21"/>
  <c r="T250" i="21"/>
  <c r="T249" i="21"/>
  <c r="T248" i="21"/>
  <c r="T247" i="21"/>
  <c r="T246" i="21"/>
  <c r="T245" i="21"/>
  <c r="T244" i="21"/>
  <c r="T243" i="21"/>
  <c r="T242" i="21"/>
  <c r="T241" i="21"/>
  <c r="T240" i="21"/>
  <c r="T239" i="21"/>
  <c r="T238" i="21"/>
  <c r="T237" i="21"/>
  <c r="T236" i="21"/>
  <c r="T235" i="21"/>
  <c r="T234" i="21"/>
  <c r="T233" i="21"/>
  <c r="T232" i="21"/>
  <c r="T231" i="21"/>
  <c r="T230" i="21"/>
  <c r="T229" i="21"/>
  <c r="T228" i="21"/>
  <c r="T227" i="21"/>
  <c r="T226" i="21"/>
  <c r="T225" i="21"/>
  <c r="T224" i="21"/>
  <c r="T223" i="21"/>
  <c r="T222" i="21"/>
  <c r="T221" i="21"/>
  <c r="T220" i="21"/>
  <c r="T219" i="21"/>
  <c r="T218" i="21"/>
  <c r="T217" i="21"/>
  <c r="T216" i="21"/>
  <c r="T215" i="21"/>
  <c r="T214" i="21"/>
  <c r="T213" i="21"/>
  <c r="T212" i="21"/>
  <c r="T211" i="21"/>
  <c r="T210" i="21"/>
  <c r="T209" i="21"/>
  <c r="T208" i="21"/>
  <c r="T207" i="21"/>
  <c r="T206" i="21"/>
  <c r="T205" i="21"/>
  <c r="T204" i="21"/>
  <c r="T203" i="21"/>
  <c r="T202" i="21"/>
  <c r="T201" i="21"/>
  <c r="T200" i="21"/>
  <c r="T199" i="21"/>
  <c r="T198" i="21"/>
  <c r="T197" i="21"/>
  <c r="T196" i="21"/>
  <c r="T195" i="21"/>
  <c r="T194" i="21"/>
  <c r="T193" i="21"/>
  <c r="T192" i="21"/>
  <c r="T191" i="21"/>
  <c r="T190" i="21"/>
  <c r="T189" i="21"/>
  <c r="T188" i="21"/>
  <c r="T187" i="21"/>
  <c r="T186" i="21"/>
  <c r="T185" i="21"/>
  <c r="T184" i="21"/>
  <c r="T183" i="21"/>
  <c r="T182" i="21"/>
  <c r="T181" i="21"/>
  <c r="T180" i="21"/>
  <c r="T179" i="21"/>
  <c r="T178" i="21"/>
  <c r="T177" i="21"/>
  <c r="T176" i="21"/>
  <c r="T175" i="21"/>
  <c r="T174" i="21"/>
  <c r="T173" i="21"/>
  <c r="T172" i="21"/>
  <c r="T171" i="21"/>
  <c r="T170" i="21"/>
  <c r="T169" i="21"/>
  <c r="T168" i="21"/>
  <c r="T167" i="21"/>
  <c r="T166" i="21"/>
  <c r="T165" i="21"/>
  <c r="T164" i="21"/>
  <c r="T163" i="21"/>
  <c r="T162" i="21"/>
  <c r="T161" i="21"/>
  <c r="T160" i="21"/>
  <c r="T159" i="21"/>
  <c r="T158" i="21"/>
  <c r="T157" i="21"/>
  <c r="T156" i="21"/>
  <c r="T155" i="21"/>
  <c r="T154" i="21"/>
  <c r="T153" i="21"/>
  <c r="T152" i="21"/>
  <c r="T151" i="21"/>
  <c r="T150" i="21"/>
  <c r="T149" i="21"/>
  <c r="T148" i="21"/>
  <c r="T147" i="21"/>
  <c r="T146" i="21"/>
  <c r="T145" i="21"/>
  <c r="T144" i="21"/>
  <c r="T143" i="21"/>
  <c r="T142" i="21"/>
  <c r="T141" i="21"/>
  <c r="T140" i="21"/>
  <c r="T139" i="21"/>
  <c r="T138" i="21"/>
  <c r="T137" i="21"/>
  <c r="T136" i="21"/>
  <c r="T135" i="21"/>
  <c r="T134" i="21"/>
  <c r="T133" i="21"/>
  <c r="T132" i="21"/>
  <c r="T131" i="21"/>
  <c r="T130" i="21"/>
  <c r="T129" i="21"/>
  <c r="T128" i="21"/>
  <c r="T127" i="21"/>
  <c r="T126" i="21"/>
  <c r="T125" i="21"/>
  <c r="T124" i="21"/>
  <c r="T123" i="21"/>
  <c r="T122" i="21"/>
  <c r="T121" i="21"/>
  <c r="T120" i="21"/>
  <c r="T119" i="21"/>
  <c r="T118" i="21"/>
  <c r="T117" i="21"/>
  <c r="T116" i="21"/>
  <c r="T115" i="21"/>
  <c r="T114" i="21"/>
  <c r="T113" i="21"/>
  <c r="T112" i="21"/>
  <c r="T111" i="21"/>
  <c r="T110" i="21"/>
  <c r="T109" i="21"/>
  <c r="T108" i="21"/>
  <c r="T107" i="21"/>
  <c r="T106" i="21"/>
  <c r="T105" i="21"/>
  <c r="T104" i="21"/>
  <c r="T103" i="21"/>
  <c r="T102" i="21"/>
  <c r="T101" i="21"/>
  <c r="T100" i="21"/>
  <c r="T99" i="21"/>
  <c r="T98" i="21"/>
  <c r="T97" i="21"/>
  <c r="T96" i="21"/>
  <c r="T95" i="21"/>
  <c r="T94" i="21"/>
  <c r="T93" i="21"/>
  <c r="T92" i="21"/>
  <c r="T91" i="21"/>
  <c r="T90" i="21"/>
  <c r="T89" i="21"/>
  <c r="T88" i="21"/>
  <c r="T87" i="21"/>
  <c r="T86" i="21"/>
  <c r="T85" i="21"/>
  <c r="T84" i="21"/>
  <c r="T83" i="21"/>
  <c r="T82" i="21"/>
  <c r="T81" i="21"/>
  <c r="T80" i="21"/>
  <c r="T79" i="21"/>
  <c r="T78" i="21"/>
  <c r="T77" i="21"/>
  <c r="T76" i="21"/>
  <c r="T75" i="21"/>
  <c r="T74" i="21"/>
  <c r="T73" i="21"/>
  <c r="T72" i="21"/>
  <c r="T71" i="21"/>
  <c r="T70" i="21"/>
  <c r="T69" i="21"/>
  <c r="T68" i="21"/>
  <c r="T67" i="21"/>
  <c r="T66" i="21"/>
  <c r="T65" i="21"/>
  <c r="T64" i="21"/>
  <c r="T63" i="21"/>
  <c r="T62" i="21"/>
  <c r="T61" i="21"/>
  <c r="T60" i="21"/>
  <c r="T59" i="21"/>
  <c r="T58" i="21"/>
  <c r="T57" i="21"/>
  <c r="T56" i="21"/>
  <c r="T55" i="21"/>
  <c r="T54" i="21"/>
  <c r="T53" i="21"/>
  <c r="T52" i="21"/>
  <c r="T51" i="21"/>
  <c r="T50" i="21"/>
  <c r="T49" i="21"/>
  <c r="T48" i="21"/>
  <c r="T47" i="21"/>
  <c r="T46" i="21"/>
  <c r="T45" i="21"/>
  <c r="T44" i="21"/>
  <c r="T43" i="21"/>
  <c r="T42" i="21"/>
  <c r="T41" i="21"/>
  <c r="T40" i="21"/>
  <c r="T39" i="21"/>
  <c r="T38" i="21"/>
  <c r="T37" i="21"/>
  <c r="T36" i="21"/>
  <c r="T35" i="21"/>
  <c r="T34" i="21"/>
  <c r="T33" i="21"/>
  <c r="T32" i="21"/>
  <c r="T31" i="21"/>
  <c r="T30" i="21"/>
  <c r="T29" i="21"/>
  <c r="T28" i="21"/>
  <c r="T27" i="21"/>
  <c r="T26" i="21"/>
  <c r="T25" i="21"/>
  <c r="T24" i="21"/>
  <c r="T23" i="21"/>
  <c r="T22" i="21"/>
  <c r="T21" i="21"/>
  <c r="T20" i="21"/>
  <c r="T19" i="21"/>
  <c r="T18" i="21"/>
  <c r="T17" i="21"/>
  <c r="T16" i="21"/>
  <c r="T15" i="21"/>
  <c r="T14" i="21"/>
  <c r="T13" i="21"/>
  <c r="T12" i="21"/>
  <c r="T11" i="21"/>
  <c r="N4" i="21"/>
  <c r="M3" i="8" s="1"/>
  <c r="C2" i="21"/>
  <c r="T298" i="20"/>
  <c r="T297" i="20"/>
  <c r="T296" i="20"/>
  <c r="T295" i="20"/>
  <c r="T294" i="20"/>
  <c r="T293" i="20"/>
  <c r="T292" i="20"/>
  <c r="T291" i="20"/>
  <c r="T290" i="20"/>
  <c r="T289" i="20"/>
  <c r="T288" i="20"/>
  <c r="T287" i="20"/>
  <c r="T286" i="20"/>
  <c r="T285" i="20"/>
  <c r="T284" i="20"/>
  <c r="T283" i="20"/>
  <c r="T282" i="20"/>
  <c r="T281" i="20"/>
  <c r="T280" i="20"/>
  <c r="T279" i="20"/>
  <c r="T278" i="20"/>
  <c r="T277" i="20"/>
  <c r="T276" i="20"/>
  <c r="T275" i="20"/>
  <c r="T274" i="20"/>
  <c r="T273" i="20"/>
  <c r="T272" i="20"/>
  <c r="T271" i="20"/>
  <c r="T270" i="20"/>
  <c r="T269" i="20"/>
  <c r="T268" i="20"/>
  <c r="T267" i="20"/>
  <c r="T266" i="20"/>
  <c r="T265" i="20"/>
  <c r="T264" i="20"/>
  <c r="T263" i="20"/>
  <c r="T262" i="20"/>
  <c r="T261" i="20"/>
  <c r="T260" i="20"/>
  <c r="T259" i="20"/>
  <c r="T258" i="20"/>
  <c r="T257" i="20"/>
  <c r="T256" i="20"/>
  <c r="T255" i="20"/>
  <c r="T254" i="20"/>
  <c r="T253" i="20"/>
  <c r="T252" i="20"/>
  <c r="T251" i="20"/>
  <c r="T250" i="20"/>
  <c r="T249" i="20"/>
  <c r="T248" i="20"/>
  <c r="T247" i="20"/>
  <c r="T246" i="20"/>
  <c r="T245" i="20"/>
  <c r="T244" i="20"/>
  <c r="T243" i="20"/>
  <c r="T242" i="20"/>
  <c r="T241" i="20"/>
  <c r="T240" i="20"/>
  <c r="T239" i="20"/>
  <c r="T238" i="20"/>
  <c r="T237" i="20"/>
  <c r="T236" i="20"/>
  <c r="T235" i="20"/>
  <c r="T234" i="20"/>
  <c r="T233" i="20"/>
  <c r="T232" i="20"/>
  <c r="T231" i="20"/>
  <c r="T230" i="20"/>
  <c r="T229" i="20"/>
  <c r="T228" i="20"/>
  <c r="T227" i="20"/>
  <c r="T226" i="20"/>
  <c r="T225" i="20"/>
  <c r="T224" i="20"/>
  <c r="T223" i="20"/>
  <c r="T222" i="20"/>
  <c r="T221" i="20"/>
  <c r="T220" i="20"/>
  <c r="T219" i="20"/>
  <c r="T218" i="20"/>
  <c r="T217" i="20"/>
  <c r="T216" i="20"/>
  <c r="T215" i="20"/>
  <c r="T214" i="20"/>
  <c r="T213" i="20"/>
  <c r="T212" i="20"/>
  <c r="T211" i="20"/>
  <c r="T210" i="20"/>
  <c r="T209" i="20"/>
  <c r="T208" i="20"/>
  <c r="T207" i="20"/>
  <c r="T206" i="20"/>
  <c r="T205" i="20"/>
  <c r="T204" i="20"/>
  <c r="T203" i="20"/>
  <c r="T202" i="20"/>
  <c r="T201" i="20"/>
  <c r="T200" i="20"/>
  <c r="T199" i="20"/>
  <c r="T198" i="20"/>
  <c r="T197" i="20"/>
  <c r="T196" i="20"/>
  <c r="T195" i="20"/>
  <c r="T194" i="20"/>
  <c r="T193" i="20"/>
  <c r="T192" i="20"/>
  <c r="T191" i="20"/>
  <c r="T190" i="20"/>
  <c r="T189" i="20"/>
  <c r="T188" i="20"/>
  <c r="T187" i="20"/>
  <c r="T186" i="20"/>
  <c r="T185" i="20"/>
  <c r="T184" i="20"/>
  <c r="T183" i="20"/>
  <c r="T182" i="20"/>
  <c r="T181" i="20"/>
  <c r="T180" i="20"/>
  <c r="T179" i="20"/>
  <c r="T178" i="20"/>
  <c r="T177" i="20"/>
  <c r="T176" i="20"/>
  <c r="T175" i="20"/>
  <c r="T174" i="20"/>
  <c r="T173" i="20"/>
  <c r="T172" i="20"/>
  <c r="T171" i="20"/>
  <c r="T170" i="20"/>
  <c r="T169" i="20"/>
  <c r="T168" i="20"/>
  <c r="T167" i="20"/>
  <c r="T166" i="20"/>
  <c r="T165" i="20"/>
  <c r="T164" i="20"/>
  <c r="T163" i="20"/>
  <c r="T162" i="20"/>
  <c r="T161" i="20"/>
  <c r="T160" i="20"/>
  <c r="T159" i="20"/>
  <c r="T158" i="20"/>
  <c r="T157" i="20"/>
  <c r="T156" i="20"/>
  <c r="T155" i="20"/>
  <c r="T154" i="20"/>
  <c r="T153" i="20"/>
  <c r="T152" i="20"/>
  <c r="T151" i="20"/>
  <c r="T150" i="20"/>
  <c r="T149" i="20"/>
  <c r="T148" i="20"/>
  <c r="T147" i="20"/>
  <c r="T146" i="20"/>
  <c r="T145" i="20"/>
  <c r="T144" i="20"/>
  <c r="T143" i="20"/>
  <c r="T142" i="20"/>
  <c r="T141" i="20"/>
  <c r="T140" i="20"/>
  <c r="T139" i="20"/>
  <c r="T138" i="20"/>
  <c r="T137" i="20"/>
  <c r="T136" i="20"/>
  <c r="T135" i="20"/>
  <c r="T134" i="20"/>
  <c r="T133" i="20"/>
  <c r="T132" i="20"/>
  <c r="T131" i="20"/>
  <c r="T130" i="20"/>
  <c r="T129" i="20"/>
  <c r="T128" i="20"/>
  <c r="T127" i="20"/>
  <c r="T126" i="20"/>
  <c r="T125" i="20"/>
  <c r="T124" i="20"/>
  <c r="T123" i="20"/>
  <c r="T122" i="20"/>
  <c r="T121" i="20"/>
  <c r="T120" i="20"/>
  <c r="T119" i="20"/>
  <c r="T118" i="20"/>
  <c r="T117" i="20"/>
  <c r="T116" i="20"/>
  <c r="T115" i="20"/>
  <c r="T114" i="20"/>
  <c r="T113" i="20"/>
  <c r="T112" i="20"/>
  <c r="T111" i="20"/>
  <c r="T110" i="20"/>
  <c r="T109" i="20"/>
  <c r="T108" i="20"/>
  <c r="T107" i="20"/>
  <c r="T106" i="20"/>
  <c r="T105" i="20"/>
  <c r="T104" i="20"/>
  <c r="T103" i="20"/>
  <c r="T102" i="20"/>
  <c r="T101" i="20"/>
  <c r="T100" i="20"/>
  <c r="T99" i="20"/>
  <c r="T98" i="20"/>
  <c r="T97" i="20"/>
  <c r="T96" i="20"/>
  <c r="T95" i="20"/>
  <c r="T94" i="20"/>
  <c r="T93" i="20"/>
  <c r="T92" i="20"/>
  <c r="T91" i="20"/>
  <c r="T90" i="20"/>
  <c r="T89" i="20"/>
  <c r="T88" i="20"/>
  <c r="T87" i="20"/>
  <c r="T86" i="20"/>
  <c r="T85" i="20"/>
  <c r="T84" i="20"/>
  <c r="T83" i="20"/>
  <c r="T82" i="20"/>
  <c r="T81" i="20"/>
  <c r="T80" i="20"/>
  <c r="T79" i="20"/>
  <c r="T78" i="20"/>
  <c r="T77" i="20"/>
  <c r="T76" i="20"/>
  <c r="T75" i="20"/>
  <c r="T74" i="20"/>
  <c r="T73" i="20"/>
  <c r="T72" i="20"/>
  <c r="T71" i="20"/>
  <c r="T70" i="20"/>
  <c r="T69" i="20"/>
  <c r="T68" i="20"/>
  <c r="T67" i="20"/>
  <c r="T66" i="20"/>
  <c r="T65" i="20"/>
  <c r="T64" i="20"/>
  <c r="T63" i="20"/>
  <c r="T62" i="20"/>
  <c r="T61" i="20"/>
  <c r="T60" i="20"/>
  <c r="T59" i="20"/>
  <c r="T58" i="20"/>
  <c r="T57" i="20"/>
  <c r="T56" i="20"/>
  <c r="T55" i="20"/>
  <c r="T54" i="20"/>
  <c r="T53" i="20"/>
  <c r="T52" i="20"/>
  <c r="T51" i="20"/>
  <c r="T50" i="20"/>
  <c r="T49" i="20"/>
  <c r="T48" i="20"/>
  <c r="T47" i="20"/>
  <c r="T46" i="20"/>
  <c r="T45" i="20"/>
  <c r="T44" i="20"/>
  <c r="T43" i="20"/>
  <c r="T42" i="20"/>
  <c r="T41" i="20"/>
  <c r="T40" i="20"/>
  <c r="T39" i="20"/>
  <c r="T38" i="20"/>
  <c r="T37" i="20"/>
  <c r="T36" i="20"/>
  <c r="T35" i="20"/>
  <c r="T34" i="20"/>
  <c r="T33" i="20"/>
  <c r="T32" i="20"/>
  <c r="T31" i="20"/>
  <c r="T30" i="20"/>
  <c r="T29" i="20"/>
  <c r="T28" i="20"/>
  <c r="T27" i="20"/>
  <c r="T26" i="20"/>
  <c r="T25" i="20"/>
  <c r="T24" i="20"/>
  <c r="T23" i="20"/>
  <c r="T22" i="20"/>
  <c r="T21" i="20"/>
  <c r="T20" i="20"/>
  <c r="T19" i="20"/>
  <c r="T18" i="20"/>
  <c r="T17" i="20"/>
  <c r="T16" i="20"/>
  <c r="T15" i="20"/>
  <c r="T14" i="20"/>
  <c r="T13" i="20"/>
  <c r="T12" i="20"/>
  <c r="T11" i="20"/>
  <c r="N4" i="20"/>
  <c r="C2" i="20"/>
  <c r="T298" i="19"/>
  <c r="T297" i="19"/>
  <c r="T296" i="19"/>
  <c r="T295" i="19"/>
  <c r="T294" i="19"/>
  <c r="T293" i="19"/>
  <c r="T292" i="19"/>
  <c r="T291" i="19"/>
  <c r="T290" i="19"/>
  <c r="T289" i="19"/>
  <c r="T288" i="19"/>
  <c r="T287" i="19"/>
  <c r="T286" i="19"/>
  <c r="T285" i="19"/>
  <c r="T284" i="19"/>
  <c r="T283" i="19"/>
  <c r="T282" i="19"/>
  <c r="T281" i="19"/>
  <c r="T280" i="19"/>
  <c r="T279" i="19"/>
  <c r="T278" i="19"/>
  <c r="T277" i="19"/>
  <c r="T276" i="19"/>
  <c r="T275" i="19"/>
  <c r="T274" i="19"/>
  <c r="T273" i="19"/>
  <c r="T272" i="19"/>
  <c r="T271" i="19"/>
  <c r="T270" i="19"/>
  <c r="T269" i="19"/>
  <c r="T268" i="19"/>
  <c r="T267" i="19"/>
  <c r="T266" i="19"/>
  <c r="T265" i="19"/>
  <c r="T264" i="19"/>
  <c r="T263" i="19"/>
  <c r="T262" i="19"/>
  <c r="T261" i="19"/>
  <c r="T260" i="19"/>
  <c r="T259" i="19"/>
  <c r="T258" i="19"/>
  <c r="T257" i="19"/>
  <c r="T256" i="19"/>
  <c r="T255" i="19"/>
  <c r="T254" i="19"/>
  <c r="T253" i="19"/>
  <c r="T252" i="19"/>
  <c r="T251" i="19"/>
  <c r="T250" i="19"/>
  <c r="T249" i="19"/>
  <c r="T248" i="19"/>
  <c r="T247" i="19"/>
  <c r="T246" i="19"/>
  <c r="T245" i="19"/>
  <c r="T244" i="19"/>
  <c r="T243" i="19"/>
  <c r="T242" i="19"/>
  <c r="T241" i="19"/>
  <c r="T240" i="19"/>
  <c r="T239" i="19"/>
  <c r="T238" i="19"/>
  <c r="T237" i="19"/>
  <c r="T236" i="19"/>
  <c r="T235" i="19"/>
  <c r="T234" i="19"/>
  <c r="T233" i="19"/>
  <c r="T232" i="19"/>
  <c r="T231" i="19"/>
  <c r="T230" i="19"/>
  <c r="T229" i="19"/>
  <c r="T228" i="19"/>
  <c r="T227" i="19"/>
  <c r="T226" i="19"/>
  <c r="T225" i="19"/>
  <c r="T224" i="19"/>
  <c r="T223" i="19"/>
  <c r="T222" i="19"/>
  <c r="T221" i="19"/>
  <c r="T220" i="19"/>
  <c r="T219" i="19"/>
  <c r="T218" i="19"/>
  <c r="T217" i="19"/>
  <c r="T216" i="19"/>
  <c r="T215" i="19"/>
  <c r="T214" i="19"/>
  <c r="T213" i="19"/>
  <c r="T212" i="19"/>
  <c r="T211" i="19"/>
  <c r="T210" i="19"/>
  <c r="T209" i="19"/>
  <c r="T208" i="19"/>
  <c r="T207" i="19"/>
  <c r="T206" i="19"/>
  <c r="T205" i="19"/>
  <c r="T204" i="19"/>
  <c r="T203" i="19"/>
  <c r="T202" i="19"/>
  <c r="T201" i="19"/>
  <c r="T200" i="19"/>
  <c r="T199" i="19"/>
  <c r="T198" i="19"/>
  <c r="T197" i="19"/>
  <c r="T196" i="19"/>
  <c r="T195" i="19"/>
  <c r="T194" i="19"/>
  <c r="T193" i="19"/>
  <c r="T192" i="19"/>
  <c r="T191" i="19"/>
  <c r="T190" i="19"/>
  <c r="T189" i="19"/>
  <c r="T188" i="19"/>
  <c r="T187" i="19"/>
  <c r="T186" i="19"/>
  <c r="T185" i="19"/>
  <c r="T184" i="19"/>
  <c r="T183" i="19"/>
  <c r="T182" i="19"/>
  <c r="T181" i="19"/>
  <c r="T180" i="19"/>
  <c r="T179" i="19"/>
  <c r="T178" i="19"/>
  <c r="T177" i="19"/>
  <c r="T176" i="19"/>
  <c r="T175" i="19"/>
  <c r="T174" i="19"/>
  <c r="T173" i="19"/>
  <c r="T172" i="19"/>
  <c r="T171" i="19"/>
  <c r="T170" i="19"/>
  <c r="T169" i="19"/>
  <c r="T168" i="19"/>
  <c r="T167" i="19"/>
  <c r="T166" i="19"/>
  <c r="T165" i="19"/>
  <c r="T164" i="19"/>
  <c r="T163" i="19"/>
  <c r="T162" i="19"/>
  <c r="T161" i="19"/>
  <c r="T160" i="19"/>
  <c r="T159" i="19"/>
  <c r="T158" i="19"/>
  <c r="T157" i="19"/>
  <c r="T156" i="19"/>
  <c r="T155" i="19"/>
  <c r="T154" i="19"/>
  <c r="T153" i="19"/>
  <c r="T152" i="19"/>
  <c r="T151" i="19"/>
  <c r="T150" i="19"/>
  <c r="T149" i="19"/>
  <c r="T148" i="19"/>
  <c r="T147" i="19"/>
  <c r="T146" i="19"/>
  <c r="T145" i="19"/>
  <c r="T144" i="19"/>
  <c r="T143" i="19"/>
  <c r="T142" i="19"/>
  <c r="T141" i="19"/>
  <c r="T140" i="19"/>
  <c r="T139" i="19"/>
  <c r="T138" i="19"/>
  <c r="T137" i="19"/>
  <c r="T136" i="19"/>
  <c r="T135" i="19"/>
  <c r="T134" i="19"/>
  <c r="T133" i="19"/>
  <c r="T132" i="19"/>
  <c r="T131" i="19"/>
  <c r="T130" i="19"/>
  <c r="T129" i="19"/>
  <c r="T128" i="19"/>
  <c r="T127" i="19"/>
  <c r="T126" i="19"/>
  <c r="T125" i="19"/>
  <c r="T124" i="19"/>
  <c r="T123" i="19"/>
  <c r="T122" i="19"/>
  <c r="T121" i="19"/>
  <c r="T120" i="19"/>
  <c r="T119" i="19"/>
  <c r="T118" i="19"/>
  <c r="T117" i="19"/>
  <c r="T116" i="19"/>
  <c r="T115" i="19"/>
  <c r="T114" i="19"/>
  <c r="T113" i="19"/>
  <c r="T112" i="19"/>
  <c r="T111" i="19"/>
  <c r="T110" i="19"/>
  <c r="T109" i="19"/>
  <c r="T108" i="19"/>
  <c r="T107" i="19"/>
  <c r="T106" i="19"/>
  <c r="T105" i="19"/>
  <c r="T104" i="19"/>
  <c r="T103" i="19"/>
  <c r="T102" i="19"/>
  <c r="T101" i="19"/>
  <c r="T100" i="19"/>
  <c r="T99" i="19"/>
  <c r="T98" i="19"/>
  <c r="T97" i="19"/>
  <c r="T96" i="19"/>
  <c r="T95" i="19"/>
  <c r="T94" i="19"/>
  <c r="T93" i="19"/>
  <c r="T92" i="19"/>
  <c r="T91" i="19"/>
  <c r="T90" i="19"/>
  <c r="T89" i="19"/>
  <c r="T88" i="19"/>
  <c r="T87" i="19"/>
  <c r="T86" i="19"/>
  <c r="T85" i="19"/>
  <c r="T84" i="19"/>
  <c r="T83" i="19"/>
  <c r="T82" i="19"/>
  <c r="T81" i="19"/>
  <c r="T80" i="19"/>
  <c r="T79" i="19"/>
  <c r="T78" i="19"/>
  <c r="T77" i="19"/>
  <c r="T76" i="19"/>
  <c r="T75" i="19"/>
  <c r="T74" i="19"/>
  <c r="T73" i="19"/>
  <c r="T72" i="19"/>
  <c r="T71" i="19"/>
  <c r="T70" i="19"/>
  <c r="T69" i="19"/>
  <c r="T68" i="19"/>
  <c r="T67" i="19"/>
  <c r="T66" i="19"/>
  <c r="T65" i="19"/>
  <c r="T64" i="19"/>
  <c r="T63" i="19"/>
  <c r="T62" i="19"/>
  <c r="T61" i="19"/>
  <c r="T60" i="19"/>
  <c r="T59" i="19"/>
  <c r="T58" i="19"/>
  <c r="T57" i="19"/>
  <c r="T56" i="19"/>
  <c r="T55" i="19"/>
  <c r="T54" i="19"/>
  <c r="T53" i="19"/>
  <c r="T52" i="19"/>
  <c r="T51" i="19"/>
  <c r="T50" i="19"/>
  <c r="T49" i="19"/>
  <c r="T48" i="19"/>
  <c r="T47" i="19"/>
  <c r="T46" i="19"/>
  <c r="T45" i="19"/>
  <c r="T44" i="19"/>
  <c r="T43" i="19"/>
  <c r="T42" i="19"/>
  <c r="T41" i="19"/>
  <c r="T40" i="19"/>
  <c r="T39" i="19"/>
  <c r="T38" i="19"/>
  <c r="T37" i="19"/>
  <c r="T36" i="19"/>
  <c r="T35" i="19"/>
  <c r="T34" i="19"/>
  <c r="T33" i="19"/>
  <c r="T32" i="19"/>
  <c r="T31" i="19"/>
  <c r="T30" i="19"/>
  <c r="T29" i="19"/>
  <c r="T28" i="19"/>
  <c r="T27" i="19"/>
  <c r="T26" i="19"/>
  <c r="T25" i="19"/>
  <c r="T24" i="19"/>
  <c r="T23" i="19"/>
  <c r="T22" i="19"/>
  <c r="T21" i="19"/>
  <c r="T20" i="19"/>
  <c r="T19" i="19"/>
  <c r="T18" i="19"/>
  <c r="T17" i="19"/>
  <c r="T16" i="19"/>
  <c r="T15" i="19"/>
  <c r="T14" i="19"/>
  <c r="T13" i="19"/>
  <c r="T12" i="19"/>
  <c r="T11" i="19"/>
  <c r="N4" i="19"/>
  <c r="C2" i="19"/>
  <c r="T298" i="18"/>
  <c r="T297" i="18"/>
  <c r="T296" i="18"/>
  <c r="T295" i="18"/>
  <c r="T294" i="18"/>
  <c r="T293" i="18"/>
  <c r="T292" i="18"/>
  <c r="T291" i="18"/>
  <c r="T290" i="18"/>
  <c r="T289" i="18"/>
  <c r="T288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7" i="18"/>
  <c r="T226" i="18"/>
  <c r="T225" i="18"/>
  <c r="T224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7" i="18"/>
  <c r="T206" i="18"/>
  <c r="T205" i="18"/>
  <c r="T204" i="18"/>
  <c r="T203" i="18"/>
  <c r="T202" i="18"/>
  <c r="T201" i="18"/>
  <c r="T200" i="18"/>
  <c r="T199" i="18"/>
  <c r="T198" i="18"/>
  <c r="T197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2" i="18"/>
  <c r="T181" i="18"/>
  <c r="T180" i="18"/>
  <c r="T179" i="18"/>
  <c r="T178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5" i="18"/>
  <c r="T94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T13" i="18"/>
  <c r="T12" i="18"/>
  <c r="T11" i="18"/>
  <c r="N4" i="18"/>
  <c r="C2" i="18"/>
  <c r="T298" i="17"/>
  <c r="T297" i="17"/>
  <c r="T296" i="17"/>
  <c r="T295" i="17"/>
  <c r="T294" i="17"/>
  <c r="T293" i="17"/>
  <c r="T292" i="17"/>
  <c r="T291" i="17"/>
  <c r="T290" i="17"/>
  <c r="T289" i="17"/>
  <c r="T288" i="17"/>
  <c r="T287" i="17"/>
  <c r="T286" i="17"/>
  <c r="T285" i="17"/>
  <c r="T284" i="17"/>
  <c r="T283" i="17"/>
  <c r="T282" i="17"/>
  <c r="T281" i="17"/>
  <c r="T280" i="17"/>
  <c r="T279" i="17"/>
  <c r="T278" i="17"/>
  <c r="T277" i="17"/>
  <c r="T276" i="17"/>
  <c r="T275" i="17"/>
  <c r="T274" i="17"/>
  <c r="T273" i="17"/>
  <c r="T272" i="17"/>
  <c r="T271" i="17"/>
  <c r="T270" i="17"/>
  <c r="T269" i="17"/>
  <c r="T268" i="17"/>
  <c r="T267" i="17"/>
  <c r="T266" i="17"/>
  <c r="T265" i="17"/>
  <c r="T264" i="17"/>
  <c r="T263" i="17"/>
  <c r="T262" i="17"/>
  <c r="T261" i="17"/>
  <c r="T260" i="17"/>
  <c r="T259" i="17"/>
  <c r="T258" i="17"/>
  <c r="T257" i="17"/>
  <c r="T256" i="17"/>
  <c r="T255" i="17"/>
  <c r="T254" i="17"/>
  <c r="T253" i="17"/>
  <c r="T252" i="17"/>
  <c r="T251" i="17"/>
  <c r="T250" i="17"/>
  <c r="T249" i="17"/>
  <c r="T248" i="17"/>
  <c r="T247" i="17"/>
  <c r="T246" i="17"/>
  <c r="T245" i="17"/>
  <c r="T244" i="17"/>
  <c r="T243" i="17"/>
  <c r="T242" i="17"/>
  <c r="T241" i="17"/>
  <c r="T240" i="17"/>
  <c r="T239" i="17"/>
  <c r="T238" i="17"/>
  <c r="T237" i="17"/>
  <c r="T236" i="17"/>
  <c r="T235" i="17"/>
  <c r="T234" i="17"/>
  <c r="T233" i="17"/>
  <c r="T232" i="17"/>
  <c r="T231" i="17"/>
  <c r="T230" i="17"/>
  <c r="T229" i="17"/>
  <c r="T228" i="17"/>
  <c r="T227" i="17"/>
  <c r="T226" i="17"/>
  <c r="T225" i="17"/>
  <c r="T224" i="17"/>
  <c r="T223" i="17"/>
  <c r="T222" i="17"/>
  <c r="T221" i="17"/>
  <c r="T220" i="17"/>
  <c r="T219" i="17"/>
  <c r="T218" i="17"/>
  <c r="T217" i="17"/>
  <c r="T216" i="17"/>
  <c r="T215" i="17"/>
  <c r="T214" i="17"/>
  <c r="T213" i="17"/>
  <c r="T212" i="17"/>
  <c r="T211" i="17"/>
  <c r="T210" i="17"/>
  <c r="T209" i="17"/>
  <c r="T208" i="17"/>
  <c r="T207" i="17"/>
  <c r="T206" i="17"/>
  <c r="T205" i="17"/>
  <c r="T204" i="17"/>
  <c r="T203" i="17"/>
  <c r="T202" i="17"/>
  <c r="T201" i="17"/>
  <c r="T200" i="17"/>
  <c r="T199" i="17"/>
  <c r="T198" i="17"/>
  <c r="T197" i="17"/>
  <c r="T196" i="17"/>
  <c r="T195" i="17"/>
  <c r="T194" i="17"/>
  <c r="T193" i="17"/>
  <c r="T192" i="17"/>
  <c r="T191" i="17"/>
  <c r="T190" i="17"/>
  <c r="T189" i="17"/>
  <c r="T188" i="17"/>
  <c r="T187" i="17"/>
  <c r="T186" i="17"/>
  <c r="T185" i="17"/>
  <c r="T184" i="17"/>
  <c r="T183" i="17"/>
  <c r="T182" i="17"/>
  <c r="T181" i="17"/>
  <c r="T180" i="17"/>
  <c r="T179" i="17"/>
  <c r="T178" i="17"/>
  <c r="T177" i="17"/>
  <c r="T176" i="17"/>
  <c r="T175" i="17"/>
  <c r="T174" i="17"/>
  <c r="T173" i="17"/>
  <c r="T172" i="17"/>
  <c r="T171" i="17"/>
  <c r="T170" i="17"/>
  <c r="T169" i="17"/>
  <c r="T168" i="17"/>
  <c r="T167" i="17"/>
  <c r="T166" i="17"/>
  <c r="T165" i="17"/>
  <c r="T164" i="17"/>
  <c r="T163" i="17"/>
  <c r="T162" i="17"/>
  <c r="T161" i="17"/>
  <c r="T160" i="17"/>
  <c r="T159" i="17"/>
  <c r="T158" i="17"/>
  <c r="T157" i="17"/>
  <c r="T156" i="17"/>
  <c r="T155" i="17"/>
  <c r="T154" i="17"/>
  <c r="T153" i="17"/>
  <c r="T152" i="17"/>
  <c r="T151" i="17"/>
  <c r="T150" i="17"/>
  <c r="T149" i="17"/>
  <c r="T148" i="17"/>
  <c r="T147" i="17"/>
  <c r="T146" i="17"/>
  <c r="T145" i="17"/>
  <c r="T144" i="17"/>
  <c r="T143" i="17"/>
  <c r="T142" i="17"/>
  <c r="T141" i="17"/>
  <c r="T140" i="17"/>
  <c r="T139" i="17"/>
  <c r="T138" i="17"/>
  <c r="T137" i="17"/>
  <c r="T136" i="17"/>
  <c r="T135" i="17"/>
  <c r="T134" i="17"/>
  <c r="T133" i="17"/>
  <c r="T132" i="17"/>
  <c r="T131" i="17"/>
  <c r="T130" i="17"/>
  <c r="T129" i="17"/>
  <c r="T128" i="17"/>
  <c r="T127" i="17"/>
  <c r="T126" i="17"/>
  <c r="T125" i="17"/>
  <c r="T124" i="17"/>
  <c r="T123" i="17"/>
  <c r="T122" i="17"/>
  <c r="T121" i="17"/>
  <c r="T120" i="17"/>
  <c r="T119" i="17"/>
  <c r="T118" i="17"/>
  <c r="T117" i="17"/>
  <c r="T116" i="17"/>
  <c r="T115" i="17"/>
  <c r="T114" i="17"/>
  <c r="T113" i="17"/>
  <c r="T112" i="17"/>
  <c r="T111" i="17"/>
  <c r="T110" i="17"/>
  <c r="T109" i="17"/>
  <c r="T108" i="17"/>
  <c r="T107" i="17"/>
  <c r="T106" i="17"/>
  <c r="T105" i="17"/>
  <c r="T104" i="17"/>
  <c r="T103" i="17"/>
  <c r="T102" i="17"/>
  <c r="T101" i="17"/>
  <c r="T100" i="17"/>
  <c r="T99" i="17"/>
  <c r="T98" i="17"/>
  <c r="T97" i="17"/>
  <c r="T96" i="17"/>
  <c r="T95" i="17"/>
  <c r="T94" i="17"/>
  <c r="T93" i="17"/>
  <c r="T92" i="17"/>
  <c r="T91" i="17"/>
  <c r="T90" i="17"/>
  <c r="T89" i="17"/>
  <c r="T88" i="17"/>
  <c r="T87" i="17"/>
  <c r="T86" i="17"/>
  <c r="T85" i="17"/>
  <c r="T84" i="17"/>
  <c r="T83" i="17"/>
  <c r="T82" i="17"/>
  <c r="T81" i="17"/>
  <c r="T80" i="17"/>
  <c r="T79" i="17"/>
  <c r="T78" i="17"/>
  <c r="T77" i="17"/>
  <c r="T76" i="17"/>
  <c r="T75" i="17"/>
  <c r="T74" i="17"/>
  <c r="T73" i="17"/>
  <c r="T72" i="17"/>
  <c r="T71" i="17"/>
  <c r="T70" i="17"/>
  <c r="T69" i="17"/>
  <c r="T68" i="17"/>
  <c r="T67" i="17"/>
  <c r="T66" i="17"/>
  <c r="T65" i="17"/>
  <c r="T64" i="17"/>
  <c r="T63" i="17"/>
  <c r="T62" i="17"/>
  <c r="T61" i="17"/>
  <c r="T60" i="17"/>
  <c r="T59" i="17"/>
  <c r="T58" i="17"/>
  <c r="T57" i="17"/>
  <c r="T56" i="17"/>
  <c r="T55" i="17"/>
  <c r="T54" i="17"/>
  <c r="T53" i="17"/>
  <c r="T52" i="17"/>
  <c r="T51" i="17"/>
  <c r="T50" i="17"/>
  <c r="T49" i="17"/>
  <c r="T48" i="17"/>
  <c r="T47" i="17"/>
  <c r="T46" i="17"/>
  <c r="T45" i="17"/>
  <c r="T44" i="17"/>
  <c r="T43" i="17"/>
  <c r="T42" i="17"/>
  <c r="T41" i="17"/>
  <c r="T40" i="17"/>
  <c r="T39" i="17"/>
  <c r="T38" i="17"/>
  <c r="T37" i="17"/>
  <c r="T36" i="17"/>
  <c r="T35" i="17"/>
  <c r="T34" i="17"/>
  <c r="T33" i="17"/>
  <c r="T32" i="17"/>
  <c r="T31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N4" i="17"/>
  <c r="C2" i="17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8" i="16"/>
  <c r="T267" i="16"/>
  <c r="T266" i="16"/>
  <c r="T265" i="16"/>
  <c r="T264" i="16"/>
  <c r="T263" i="16"/>
  <c r="T262" i="16"/>
  <c r="T261" i="16"/>
  <c r="T260" i="16"/>
  <c r="T259" i="16"/>
  <c r="T258" i="16"/>
  <c r="T257" i="16"/>
  <c r="T256" i="16"/>
  <c r="T255" i="16"/>
  <c r="T254" i="16"/>
  <c r="T253" i="16"/>
  <c r="T252" i="16"/>
  <c r="T251" i="16"/>
  <c r="T250" i="16"/>
  <c r="T249" i="16"/>
  <c r="T248" i="16"/>
  <c r="T247" i="16"/>
  <c r="T246" i="16"/>
  <c r="T245" i="16"/>
  <c r="T244" i="16"/>
  <c r="T243" i="16"/>
  <c r="T242" i="16"/>
  <c r="T241" i="16"/>
  <c r="T240" i="16"/>
  <c r="T239" i="16"/>
  <c r="T238" i="16"/>
  <c r="T237" i="16"/>
  <c r="T236" i="16"/>
  <c r="T235" i="16"/>
  <c r="T234" i="16"/>
  <c r="T233" i="16"/>
  <c r="T232" i="16"/>
  <c r="T231" i="16"/>
  <c r="T230" i="16"/>
  <c r="T229" i="16"/>
  <c r="T228" i="16"/>
  <c r="T227" i="16"/>
  <c r="T226" i="16"/>
  <c r="T225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09" i="16"/>
  <c r="T208" i="16"/>
  <c r="T207" i="16"/>
  <c r="T206" i="16"/>
  <c r="T205" i="16"/>
  <c r="T204" i="16"/>
  <c r="T203" i="16"/>
  <c r="T202" i="16"/>
  <c r="T201" i="16"/>
  <c r="T200" i="16"/>
  <c r="T199" i="16"/>
  <c r="T198" i="16"/>
  <c r="T197" i="16"/>
  <c r="T196" i="16"/>
  <c r="T195" i="16"/>
  <c r="T194" i="16"/>
  <c r="T193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9" i="16"/>
  <c r="T178" i="16"/>
  <c r="T177" i="16"/>
  <c r="T176" i="16"/>
  <c r="T175" i="16"/>
  <c r="T174" i="16"/>
  <c r="T173" i="16"/>
  <c r="T172" i="16"/>
  <c r="T171" i="16"/>
  <c r="T170" i="16"/>
  <c r="T169" i="16"/>
  <c r="T168" i="16"/>
  <c r="T167" i="16"/>
  <c r="T166" i="16"/>
  <c r="T165" i="16"/>
  <c r="T164" i="16"/>
  <c r="T163" i="16"/>
  <c r="T162" i="16"/>
  <c r="T161" i="16"/>
  <c r="T160" i="16"/>
  <c r="T159" i="16"/>
  <c r="T158" i="16"/>
  <c r="T157" i="16"/>
  <c r="T156" i="16"/>
  <c r="T155" i="16"/>
  <c r="T154" i="16"/>
  <c r="T153" i="16"/>
  <c r="T152" i="16"/>
  <c r="T151" i="16"/>
  <c r="T150" i="16"/>
  <c r="T149" i="16"/>
  <c r="T148" i="16"/>
  <c r="T147" i="16"/>
  <c r="T146" i="16"/>
  <c r="T145" i="16"/>
  <c r="T144" i="16"/>
  <c r="T143" i="16"/>
  <c r="T142" i="16"/>
  <c r="T141" i="16"/>
  <c r="T140" i="16"/>
  <c r="T139" i="16"/>
  <c r="T138" i="16"/>
  <c r="T137" i="16"/>
  <c r="T136" i="16"/>
  <c r="T135" i="16"/>
  <c r="T134" i="16"/>
  <c r="T133" i="16"/>
  <c r="T132" i="16"/>
  <c r="T131" i="16"/>
  <c r="T130" i="16"/>
  <c r="T129" i="16"/>
  <c r="T128" i="16"/>
  <c r="T127" i="16"/>
  <c r="T126" i="16"/>
  <c r="T125" i="16"/>
  <c r="T124" i="16"/>
  <c r="T123" i="16"/>
  <c r="T122" i="16"/>
  <c r="T121" i="16"/>
  <c r="T120" i="16"/>
  <c r="T119" i="16"/>
  <c r="T118" i="16"/>
  <c r="T117" i="16"/>
  <c r="T116" i="16"/>
  <c r="T115" i="16"/>
  <c r="T114" i="16"/>
  <c r="T113" i="16"/>
  <c r="T112" i="16"/>
  <c r="T111" i="16"/>
  <c r="T110" i="16"/>
  <c r="T109" i="16"/>
  <c r="T108" i="16"/>
  <c r="T107" i="16"/>
  <c r="T106" i="16"/>
  <c r="T105" i="16"/>
  <c r="T104" i="16"/>
  <c r="T103" i="16"/>
  <c r="T102" i="16"/>
  <c r="T101" i="16"/>
  <c r="T100" i="16"/>
  <c r="T99" i="16"/>
  <c r="T98" i="16"/>
  <c r="T97" i="16"/>
  <c r="T96" i="16"/>
  <c r="T95" i="16"/>
  <c r="T94" i="16"/>
  <c r="T93" i="16"/>
  <c r="T92" i="16"/>
  <c r="T91" i="16"/>
  <c r="T90" i="16"/>
  <c r="T89" i="16"/>
  <c r="T88" i="16"/>
  <c r="T87" i="16"/>
  <c r="T86" i="16"/>
  <c r="T85" i="16"/>
  <c r="T84" i="16"/>
  <c r="T83" i="16"/>
  <c r="T82" i="16"/>
  <c r="T81" i="16"/>
  <c r="T80" i="16"/>
  <c r="T79" i="16"/>
  <c r="T78" i="16"/>
  <c r="T77" i="16"/>
  <c r="T76" i="16"/>
  <c r="T75" i="16"/>
  <c r="T74" i="16"/>
  <c r="T73" i="16"/>
  <c r="T72" i="16"/>
  <c r="T71" i="16"/>
  <c r="T70" i="16"/>
  <c r="T69" i="16"/>
  <c r="T68" i="16"/>
  <c r="T67" i="16"/>
  <c r="T66" i="16"/>
  <c r="T65" i="16"/>
  <c r="T64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50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N4" i="16"/>
  <c r="C2" i="16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5" i="15"/>
  <c r="T274" i="15"/>
  <c r="T273" i="15"/>
  <c r="T272" i="15"/>
  <c r="T271" i="15"/>
  <c r="T270" i="15"/>
  <c r="T269" i="15"/>
  <c r="T268" i="15"/>
  <c r="T267" i="15"/>
  <c r="T266" i="15"/>
  <c r="T265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8" i="15"/>
  <c r="T247" i="15"/>
  <c r="T246" i="15"/>
  <c r="T245" i="15"/>
  <c r="T244" i="15"/>
  <c r="T243" i="15"/>
  <c r="T242" i="15"/>
  <c r="T241" i="15"/>
  <c r="T240" i="15"/>
  <c r="T239" i="15"/>
  <c r="T238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8" i="15"/>
  <c r="T217" i="15"/>
  <c r="T216" i="15"/>
  <c r="T215" i="15"/>
  <c r="T214" i="15"/>
  <c r="T213" i="15"/>
  <c r="T212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8" i="15"/>
  <c r="T197" i="15"/>
  <c r="T196" i="15"/>
  <c r="T195" i="15"/>
  <c r="T194" i="15"/>
  <c r="T193" i="15"/>
  <c r="T192" i="15"/>
  <c r="T191" i="15"/>
  <c r="T190" i="15"/>
  <c r="T189" i="15"/>
  <c r="T188" i="15"/>
  <c r="T187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4" i="15"/>
  <c r="T173" i="15"/>
  <c r="T172" i="15"/>
  <c r="T171" i="15"/>
  <c r="T170" i="15"/>
  <c r="T169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8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5" i="15"/>
  <c r="T134" i="15"/>
  <c r="T133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10" i="15"/>
  <c r="T109" i="15"/>
  <c r="T108" i="15"/>
  <c r="T107" i="15"/>
  <c r="T106" i="15"/>
  <c r="T105" i="15"/>
  <c r="T104" i="15"/>
  <c r="T103" i="15"/>
  <c r="T102" i="15"/>
  <c r="T101" i="15"/>
  <c r="T100" i="15"/>
  <c r="T99" i="15"/>
  <c r="T98" i="15"/>
  <c r="T97" i="15"/>
  <c r="T96" i="15"/>
  <c r="T95" i="15"/>
  <c r="T94" i="15"/>
  <c r="T93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8" i="15"/>
  <c r="T47" i="15"/>
  <c r="T46" i="15"/>
  <c r="T45" i="15"/>
  <c r="T44" i="15"/>
  <c r="T43" i="15"/>
  <c r="T42" i="15"/>
  <c r="T41" i="15"/>
  <c r="T40" i="15"/>
  <c r="T39" i="15"/>
  <c r="T38" i="15"/>
  <c r="T37" i="15"/>
  <c r="T36" i="15"/>
  <c r="T35" i="15"/>
  <c r="T34" i="15"/>
  <c r="T33" i="15"/>
  <c r="T32" i="15"/>
  <c r="T31" i="15"/>
  <c r="T30" i="15"/>
  <c r="T29" i="15"/>
  <c r="T28" i="15"/>
  <c r="T27" i="15"/>
  <c r="T26" i="15"/>
  <c r="T25" i="15"/>
  <c r="T24" i="15"/>
  <c r="T23" i="15"/>
  <c r="T22" i="15"/>
  <c r="T21" i="15"/>
  <c r="T20" i="15"/>
  <c r="T19" i="15"/>
  <c r="T18" i="15"/>
  <c r="T17" i="15"/>
  <c r="T16" i="15"/>
  <c r="T15" i="15"/>
  <c r="T14" i="15"/>
  <c r="T13" i="15"/>
  <c r="T12" i="15"/>
  <c r="T11" i="15"/>
  <c r="N4" i="15"/>
  <c r="C2" i="15"/>
  <c r="T298" i="14"/>
  <c r="T297" i="14"/>
  <c r="T296" i="14"/>
  <c r="T295" i="14"/>
  <c r="T294" i="14"/>
  <c r="T293" i="14"/>
  <c r="T292" i="14"/>
  <c r="T291" i="14"/>
  <c r="T290" i="14"/>
  <c r="T289" i="14"/>
  <c r="T288" i="14"/>
  <c r="T287" i="14"/>
  <c r="T286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71" i="14"/>
  <c r="T270" i="14"/>
  <c r="T269" i="14"/>
  <c r="T268" i="14"/>
  <c r="T267" i="14"/>
  <c r="T266" i="14"/>
  <c r="T265" i="14"/>
  <c r="T264" i="14"/>
  <c r="T263" i="14"/>
  <c r="T262" i="14"/>
  <c r="T261" i="14"/>
  <c r="T260" i="14"/>
  <c r="T259" i="14"/>
  <c r="T258" i="14"/>
  <c r="T257" i="14"/>
  <c r="T256" i="14"/>
  <c r="T255" i="14"/>
  <c r="T254" i="14"/>
  <c r="T253" i="14"/>
  <c r="T252" i="14"/>
  <c r="T251" i="14"/>
  <c r="T250" i="14"/>
  <c r="T249" i="14"/>
  <c r="T248" i="14"/>
  <c r="T247" i="14"/>
  <c r="T246" i="14"/>
  <c r="T245" i="14"/>
  <c r="T244" i="14"/>
  <c r="T243" i="14"/>
  <c r="T242" i="14"/>
  <c r="T241" i="14"/>
  <c r="T240" i="14"/>
  <c r="T239" i="14"/>
  <c r="T238" i="14"/>
  <c r="T237" i="14"/>
  <c r="T236" i="14"/>
  <c r="T235" i="14"/>
  <c r="T234" i="14"/>
  <c r="T233" i="14"/>
  <c r="T232" i="14"/>
  <c r="T231" i="14"/>
  <c r="T230" i="14"/>
  <c r="T229" i="14"/>
  <c r="T228" i="14"/>
  <c r="T227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5" i="14"/>
  <c r="T204" i="14"/>
  <c r="T203" i="14"/>
  <c r="T202" i="14"/>
  <c r="T201" i="14"/>
  <c r="T200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7" i="14"/>
  <c r="T176" i="14"/>
  <c r="T175" i="14"/>
  <c r="T174" i="14"/>
  <c r="T173" i="14"/>
  <c r="T172" i="14"/>
  <c r="T171" i="14"/>
  <c r="T170" i="14"/>
  <c r="T169" i="14"/>
  <c r="T168" i="14"/>
  <c r="T167" i="14"/>
  <c r="T166" i="14"/>
  <c r="T165" i="14"/>
  <c r="T164" i="14"/>
  <c r="T163" i="14"/>
  <c r="T162" i="14"/>
  <c r="T161" i="14"/>
  <c r="T160" i="14"/>
  <c r="T159" i="14"/>
  <c r="T158" i="14"/>
  <c r="T157" i="14"/>
  <c r="T156" i="14"/>
  <c r="T155" i="14"/>
  <c r="T154" i="14"/>
  <c r="T153" i="14"/>
  <c r="T152" i="14"/>
  <c r="T151" i="14"/>
  <c r="T150" i="14"/>
  <c r="T149" i="14"/>
  <c r="T148" i="14"/>
  <c r="T147" i="14"/>
  <c r="T146" i="14"/>
  <c r="T145" i="14"/>
  <c r="T144" i="14"/>
  <c r="T143" i="14"/>
  <c r="T142" i="14"/>
  <c r="T141" i="14"/>
  <c r="T140" i="14"/>
  <c r="T139" i="14"/>
  <c r="T138" i="14"/>
  <c r="T137" i="14"/>
  <c r="T136" i="14"/>
  <c r="T135" i="14"/>
  <c r="T134" i="14"/>
  <c r="T133" i="14"/>
  <c r="T132" i="14"/>
  <c r="T131" i="14"/>
  <c r="T130" i="14"/>
  <c r="T129" i="14"/>
  <c r="T128" i="14"/>
  <c r="T127" i="14"/>
  <c r="T126" i="14"/>
  <c r="T125" i="14"/>
  <c r="T124" i="14"/>
  <c r="T123" i="14"/>
  <c r="T122" i="14"/>
  <c r="T121" i="14"/>
  <c r="T120" i="14"/>
  <c r="T119" i="14"/>
  <c r="T118" i="14"/>
  <c r="T117" i="14"/>
  <c r="T116" i="14"/>
  <c r="T115" i="14"/>
  <c r="T114" i="14"/>
  <c r="T113" i="14"/>
  <c r="T112" i="14"/>
  <c r="T111" i="14"/>
  <c r="T110" i="14"/>
  <c r="T109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5" i="14"/>
  <c r="T94" i="14"/>
  <c r="T93" i="14"/>
  <c r="T92" i="14"/>
  <c r="T91" i="14"/>
  <c r="T90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5" i="14"/>
  <c r="T74" i="14"/>
  <c r="T73" i="14"/>
  <c r="T72" i="14"/>
  <c r="T71" i="14"/>
  <c r="T70" i="14"/>
  <c r="T69" i="14"/>
  <c r="T68" i="14"/>
  <c r="T67" i="14"/>
  <c r="T66" i="14"/>
  <c r="T65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2" i="14"/>
  <c r="T51" i="14"/>
  <c r="T50" i="14"/>
  <c r="T49" i="14"/>
  <c r="T48" i="14"/>
  <c r="T47" i="14"/>
  <c r="T46" i="14"/>
  <c r="T45" i="14"/>
  <c r="T44" i="14"/>
  <c r="T43" i="14"/>
  <c r="T42" i="14"/>
  <c r="T41" i="14"/>
  <c r="T40" i="14"/>
  <c r="T39" i="14"/>
  <c r="T38" i="14"/>
  <c r="T37" i="14"/>
  <c r="T36" i="14"/>
  <c r="T35" i="14"/>
  <c r="T34" i="14"/>
  <c r="T33" i="14"/>
  <c r="T32" i="14"/>
  <c r="T31" i="14"/>
  <c r="T30" i="14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T13" i="14"/>
  <c r="T12" i="14"/>
  <c r="T11" i="14"/>
  <c r="N4" i="14"/>
  <c r="C2" i="14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T282" i="13"/>
  <c r="T281" i="13"/>
  <c r="T280" i="13"/>
  <c r="T279" i="13"/>
  <c r="T278" i="13"/>
  <c r="T277" i="13"/>
  <c r="T276" i="13"/>
  <c r="T275" i="13"/>
  <c r="T274" i="13"/>
  <c r="T273" i="13"/>
  <c r="T272" i="13"/>
  <c r="T271" i="13"/>
  <c r="T270" i="13"/>
  <c r="T269" i="13"/>
  <c r="T268" i="13"/>
  <c r="T267" i="13"/>
  <c r="T266" i="13"/>
  <c r="T265" i="13"/>
  <c r="T264" i="13"/>
  <c r="T263" i="13"/>
  <c r="T262" i="13"/>
  <c r="T261" i="13"/>
  <c r="T260" i="13"/>
  <c r="T259" i="13"/>
  <c r="T258" i="13"/>
  <c r="T257" i="13"/>
  <c r="T256" i="13"/>
  <c r="T255" i="13"/>
  <c r="T254" i="13"/>
  <c r="T253" i="13"/>
  <c r="T252" i="13"/>
  <c r="T251" i="13"/>
  <c r="T250" i="13"/>
  <c r="T249" i="13"/>
  <c r="T248" i="13"/>
  <c r="T247" i="13"/>
  <c r="T246" i="13"/>
  <c r="T245" i="13"/>
  <c r="T244" i="13"/>
  <c r="T243" i="13"/>
  <c r="T242" i="13"/>
  <c r="T241" i="13"/>
  <c r="T240" i="13"/>
  <c r="T239" i="13"/>
  <c r="T238" i="13"/>
  <c r="T237" i="13"/>
  <c r="T236" i="13"/>
  <c r="T235" i="13"/>
  <c r="T234" i="13"/>
  <c r="T233" i="13"/>
  <c r="T232" i="13"/>
  <c r="T231" i="13"/>
  <c r="T230" i="13"/>
  <c r="T229" i="13"/>
  <c r="T228" i="13"/>
  <c r="T227" i="13"/>
  <c r="T226" i="13"/>
  <c r="T225" i="13"/>
  <c r="T224" i="13"/>
  <c r="T223" i="13"/>
  <c r="T222" i="13"/>
  <c r="T221" i="13"/>
  <c r="T220" i="13"/>
  <c r="T219" i="13"/>
  <c r="T218" i="13"/>
  <c r="T217" i="13"/>
  <c r="T216" i="13"/>
  <c r="T215" i="13"/>
  <c r="T214" i="13"/>
  <c r="T213" i="13"/>
  <c r="T212" i="13"/>
  <c r="T211" i="13"/>
  <c r="T210" i="13"/>
  <c r="T209" i="13"/>
  <c r="T208" i="13"/>
  <c r="T207" i="13"/>
  <c r="T206" i="13"/>
  <c r="T205" i="13"/>
  <c r="T204" i="13"/>
  <c r="T203" i="13"/>
  <c r="T202" i="13"/>
  <c r="T201" i="13"/>
  <c r="T200" i="13"/>
  <c r="T199" i="13"/>
  <c r="T198" i="13"/>
  <c r="T197" i="13"/>
  <c r="T196" i="13"/>
  <c r="T195" i="13"/>
  <c r="T194" i="13"/>
  <c r="T193" i="13"/>
  <c r="T192" i="13"/>
  <c r="T191" i="13"/>
  <c r="T190" i="13"/>
  <c r="T189" i="13"/>
  <c r="T188" i="13"/>
  <c r="T187" i="13"/>
  <c r="T186" i="13"/>
  <c r="T185" i="13"/>
  <c r="T184" i="13"/>
  <c r="T183" i="13"/>
  <c r="T182" i="13"/>
  <c r="T181" i="13"/>
  <c r="T180" i="13"/>
  <c r="T179" i="13"/>
  <c r="T178" i="13"/>
  <c r="T177" i="13"/>
  <c r="T176" i="13"/>
  <c r="T175" i="13"/>
  <c r="T174" i="13"/>
  <c r="T173" i="13"/>
  <c r="T172" i="13"/>
  <c r="T171" i="13"/>
  <c r="T170" i="13"/>
  <c r="T169" i="13"/>
  <c r="T168" i="13"/>
  <c r="T167" i="13"/>
  <c r="T166" i="13"/>
  <c r="T165" i="13"/>
  <c r="T164" i="13"/>
  <c r="T163" i="13"/>
  <c r="T162" i="13"/>
  <c r="T161" i="13"/>
  <c r="T160" i="13"/>
  <c r="T159" i="13"/>
  <c r="T158" i="13"/>
  <c r="T157" i="13"/>
  <c r="T156" i="13"/>
  <c r="T155" i="13"/>
  <c r="T154" i="13"/>
  <c r="T153" i="13"/>
  <c r="T152" i="13"/>
  <c r="T151" i="13"/>
  <c r="T150" i="13"/>
  <c r="T149" i="13"/>
  <c r="T148" i="13"/>
  <c r="T147" i="13"/>
  <c r="T146" i="13"/>
  <c r="T145" i="13"/>
  <c r="T144" i="13"/>
  <c r="T143" i="13"/>
  <c r="T142" i="13"/>
  <c r="T141" i="13"/>
  <c r="T140" i="13"/>
  <c r="T139" i="13"/>
  <c r="T138" i="13"/>
  <c r="T137" i="13"/>
  <c r="T136" i="13"/>
  <c r="T135" i="13"/>
  <c r="T134" i="13"/>
  <c r="T133" i="13"/>
  <c r="T132" i="13"/>
  <c r="T131" i="13"/>
  <c r="T130" i="13"/>
  <c r="T129" i="13"/>
  <c r="T128" i="13"/>
  <c r="T127" i="13"/>
  <c r="T126" i="13"/>
  <c r="T125" i="13"/>
  <c r="T124" i="13"/>
  <c r="T123" i="13"/>
  <c r="T122" i="13"/>
  <c r="T121" i="13"/>
  <c r="T120" i="13"/>
  <c r="T119" i="13"/>
  <c r="T118" i="13"/>
  <c r="T117" i="13"/>
  <c r="T116" i="13"/>
  <c r="T115" i="13"/>
  <c r="T114" i="13"/>
  <c r="T113" i="13"/>
  <c r="T112" i="13"/>
  <c r="T111" i="13"/>
  <c r="T110" i="13"/>
  <c r="T109" i="13"/>
  <c r="T108" i="13"/>
  <c r="T107" i="13"/>
  <c r="T106" i="13"/>
  <c r="T105" i="13"/>
  <c r="T104" i="13"/>
  <c r="T103" i="13"/>
  <c r="T102" i="13"/>
  <c r="T101" i="13"/>
  <c r="T100" i="13"/>
  <c r="T99" i="13"/>
  <c r="T98" i="13"/>
  <c r="T97" i="13"/>
  <c r="T96" i="13"/>
  <c r="T95" i="13"/>
  <c r="T94" i="13"/>
  <c r="T93" i="13"/>
  <c r="T92" i="13"/>
  <c r="T91" i="13"/>
  <c r="T90" i="13"/>
  <c r="T89" i="13"/>
  <c r="T88" i="13"/>
  <c r="T87" i="13"/>
  <c r="T86" i="13"/>
  <c r="T85" i="13"/>
  <c r="T84" i="13"/>
  <c r="T83" i="13"/>
  <c r="T82" i="13"/>
  <c r="T81" i="13"/>
  <c r="T80" i="13"/>
  <c r="T79" i="13"/>
  <c r="T78" i="13"/>
  <c r="T77" i="13"/>
  <c r="T76" i="13"/>
  <c r="T75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N4" i="13"/>
  <c r="C2" i="13"/>
  <c r="T298" i="12"/>
  <c r="T297" i="12"/>
  <c r="T296" i="12"/>
  <c r="T295" i="12"/>
  <c r="T294" i="12"/>
  <c r="T293" i="12"/>
  <c r="T292" i="12"/>
  <c r="T291" i="12"/>
  <c r="T290" i="12"/>
  <c r="T289" i="12"/>
  <c r="T288" i="12"/>
  <c r="T287" i="12"/>
  <c r="T286" i="12"/>
  <c r="T285" i="12"/>
  <c r="T284" i="12"/>
  <c r="T283" i="12"/>
  <c r="T282" i="12"/>
  <c r="T281" i="12"/>
  <c r="T280" i="12"/>
  <c r="T279" i="12"/>
  <c r="T278" i="12"/>
  <c r="T277" i="12"/>
  <c r="T276" i="12"/>
  <c r="T275" i="12"/>
  <c r="T274" i="12"/>
  <c r="T273" i="12"/>
  <c r="T272" i="12"/>
  <c r="T271" i="12"/>
  <c r="T270" i="12"/>
  <c r="T269" i="12"/>
  <c r="T268" i="12"/>
  <c r="T267" i="12"/>
  <c r="T266" i="12"/>
  <c r="T265" i="12"/>
  <c r="T264" i="12"/>
  <c r="T263" i="12"/>
  <c r="T262" i="12"/>
  <c r="T261" i="12"/>
  <c r="T260" i="12"/>
  <c r="T259" i="12"/>
  <c r="T258" i="12"/>
  <c r="T257" i="12"/>
  <c r="T256" i="12"/>
  <c r="T255" i="12"/>
  <c r="T254" i="12"/>
  <c r="T253" i="12"/>
  <c r="T252" i="12"/>
  <c r="T251" i="12"/>
  <c r="T250" i="12"/>
  <c r="T249" i="12"/>
  <c r="T248" i="12"/>
  <c r="T247" i="12"/>
  <c r="T246" i="12"/>
  <c r="T245" i="12"/>
  <c r="T244" i="12"/>
  <c r="T243" i="12"/>
  <c r="T242" i="12"/>
  <c r="T241" i="12"/>
  <c r="T240" i="12"/>
  <c r="T239" i="12"/>
  <c r="T238" i="12"/>
  <c r="T237" i="12"/>
  <c r="T236" i="12"/>
  <c r="T235" i="12"/>
  <c r="T234" i="12"/>
  <c r="T233" i="12"/>
  <c r="T232" i="12"/>
  <c r="T231" i="12"/>
  <c r="T230" i="12"/>
  <c r="T229" i="12"/>
  <c r="T228" i="12"/>
  <c r="T227" i="12"/>
  <c r="T226" i="12"/>
  <c r="T225" i="12"/>
  <c r="T224" i="12"/>
  <c r="T223" i="12"/>
  <c r="T222" i="12"/>
  <c r="T221" i="12"/>
  <c r="T220" i="12"/>
  <c r="T219" i="12"/>
  <c r="T218" i="12"/>
  <c r="T217" i="12"/>
  <c r="T216" i="12"/>
  <c r="T215" i="12"/>
  <c r="T214" i="12"/>
  <c r="T213" i="12"/>
  <c r="T212" i="12"/>
  <c r="T211" i="12"/>
  <c r="T210" i="12"/>
  <c r="T209" i="12"/>
  <c r="T208" i="12"/>
  <c r="T207" i="12"/>
  <c r="T206" i="12"/>
  <c r="T205" i="12"/>
  <c r="T204" i="12"/>
  <c r="T203" i="12"/>
  <c r="T202" i="12"/>
  <c r="T201" i="12"/>
  <c r="T200" i="12"/>
  <c r="T199" i="12"/>
  <c r="T198" i="12"/>
  <c r="T197" i="12"/>
  <c r="T196" i="12"/>
  <c r="T195" i="12"/>
  <c r="T194" i="12"/>
  <c r="T193" i="12"/>
  <c r="T192" i="12"/>
  <c r="T191" i="12"/>
  <c r="T190" i="12"/>
  <c r="T189" i="12"/>
  <c r="T188" i="12"/>
  <c r="T187" i="12"/>
  <c r="T186" i="12"/>
  <c r="T185" i="12"/>
  <c r="T184" i="12"/>
  <c r="T183" i="12"/>
  <c r="T182" i="12"/>
  <c r="T181" i="12"/>
  <c r="T180" i="12"/>
  <c r="T179" i="12"/>
  <c r="T178" i="12"/>
  <c r="T177" i="12"/>
  <c r="T176" i="12"/>
  <c r="T175" i="12"/>
  <c r="T174" i="12"/>
  <c r="T173" i="12"/>
  <c r="T172" i="12"/>
  <c r="T171" i="12"/>
  <c r="T170" i="12"/>
  <c r="T169" i="12"/>
  <c r="T168" i="12"/>
  <c r="T167" i="12"/>
  <c r="T166" i="12"/>
  <c r="T165" i="12"/>
  <c r="T164" i="12"/>
  <c r="T163" i="12"/>
  <c r="T162" i="12"/>
  <c r="T161" i="12"/>
  <c r="T160" i="12"/>
  <c r="T159" i="12"/>
  <c r="T158" i="12"/>
  <c r="T157" i="12"/>
  <c r="T156" i="12"/>
  <c r="T155" i="12"/>
  <c r="T154" i="12"/>
  <c r="T153" i="12"/>
  <c r="T152" i="12"/>
  <c r="T151" i="12"/>
  <c r="T150" i="12"/>
  <c r="T149" i="12"/>
  <c r="T148" i="12"/>
  <c r="T147" i="12"/>
  <c r="T146" i="12"/>
  <c r="T145" i="12"/>
  <c r="T144" i="12"/>
  <c r="T143" i="12"/>
  <c r="T142" i="12"/>
  <c r="T141" i="12"/>
  <c r="T140" i="12"/>
  <c r="T139" i="12"/>
  <c r="T138" i="12"/>
  <c r="T137" i="12"/>
  <c r="T136" i="12"/>
  <c r="T135" i="12"/>
  <c r="T134" i="12"/>
  <c r="T133" i="12"/>
  <c r="T132" i="12"/>
  <c r="T131" i="12"/>
  <c r="T130" i="12"/>
  <c r="T129" i="12"/>
  <c r="T128" i="12"/>
  <c r="T127" i="12"/>
  <c r="T126" i="12"/>
  <c r="T125" i="12"/>
  <c r="T124" i="12"/>
  <c r="T123" i="12"/>
  <c r="T122" i="12"/>
  <c r="T121" i="12"/>
  <c r="T120" i="12"/>
  <c r="T119" i="12"/>
  <c r="T118" i="12"/>
  <c r="T117" i="12"/>
  <c r="T116" i="12"/>
  <c r="T115" i="12"/>
  <c r="T114" i="12"/>
  <c r="T113" i="12"/>
  <c r="T112" i="12"/>
  <c r="T111" i="12"/>
  <c r="T110" i="12"/>
  <c r="T109" i="12"/>
  <c r="T108" i="12"/>
  <c r="T107" i="12"/>
  <c r="T106" i="12"/>
  <c r="T105" i="12"/>
  <c r="T104" i="12"/>
  <c r="T103" i="12"/>
  <c r="T102" i="12"/>
  <c r="T101" i="12"/>
  <c r="T100" i="12"/>
  <c r="T99" i="12"/>
  <c r="T98" i="12"/>
  <c r="T97" i="12"/>
  <c r="T96" i="12"/>
  <c r="T95" i="12"/>
  <c r="T94" i="12"/>
  <c r="T93" i="12"/>
  <c r="T92" i="12"/>
  <c r="T91" i="12"/>
  <c r="T90" i="12"/>
  <c r="T89" i="12"/>
  <c r="T88" i="12"/>
  <c r="T87" i="12"/>
  <c r="T86" i="12"/>
  <c r="T85" i="12"/>
  <c r="T84" i="12"/>
  <c r="T83" i="12"/>
  <c r="T82" i="12"/>
  <c r="T81" i="12"/>
  <c r="T80" i="12"/>
  <c r="T79" i="12"/>
  <c r="T78" i="12"/>
  <c r="T77" i="12"/>
  <c r="T76" i="12"/>
  <c r="T75" i="12"/>
  <c r="T74" i="12"/>
  <c r="T73" i="12"/>
  <c r="T72" i="12"/>
  <c r="T71" i="12"/>
  <c r="T70" i="12"/>
  <c r="T69" i="12"/>
  <c r="T68" i="12"/>
  <c r="T67" i="12"/>
  <c r="T66" i="12"/>
  <c r="T65" i="12"/>
  <c r="T64" i="12"/>
  <c r="T63" i="12"/>
  <c r="T62" i="12"/>
  <c r="T61" i="12"/>
  <c r="T60" i="12"/>
  <c r="T59" i="12"/>
  <c r="T58" i="12"/>
  <c r="T57" i="12"/>
  <c r="T56" i="12"/>
  <c r="T55" i="12"/>
  <c r="T54" i="12"/>
  <c r="T53" i="12"/>
  <c r="T52" i="12"/>
  <c r="T51" i="12"/>
  <c r="T50" i="12"/>
  <c r="T49" i="12"/>
  <c r="T48" i="12"/>
  <c r="T47" i="12"/>
  <c r="T46" i="12"/>
  <c r="T45" i="12"/>
  <c r="T44" i="12"/>
  <c r="T43" i="12"/>
  <c r="T42" i="12"/>
  <c r="T41" i="12"/>
  <c r="T40" i="12"/>
  <c r="T39" i="12"/>
  <c r="T38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12" i="12"/>
  <c r="T11" i="12"/>
  <c r="N4" i="12"/>
  <c r="C4" i="12"/>
  <c r="D2" i="8" s="1"/>
  <c r="C2" i="12"/>
  <c r="T298" i="9"/>
  <c r="T297" i="9"/>
  <c r="T296" i="9"/>
  <c r="T295" i="9"/>
  <c r="T294" i="9"/>
  <c r="T293" i="9"/>
  <c r="T292" i="9"/>
  <c r="T291" i="9"/>
  <c r="T290" i="9"/>
  <c r="T289" i="9"/>
  <c r="T288" i="9"/>
  <c r="T287" i="9"/>
  <c r="T286" i="9"/>
  <c r="T285" i="9"/>
  <c r="T284" i="9"/>
  <c r="T283" i="9"/>
  <c r="T282" i="9"/>
  <c r="T281" i="9"/>
  <c r="T280" i="9"/>
  <c r="T279" i="9"/>
  <c r="T278" i="9"/>
  <c r="T277" i="9"/>
  <c r="T276" i="9"/>
  <c r="T275" i="9"/>
  <c r="T274" i="9"/>
  <c r="T273" i="9"/>
  <c r="T272" i="9"/>
  <c r="T271" i="9"/>
  <c r="T270" i="9"/>
  <c r="T269" i="9"/>
  <c r="T268" i="9"/>
  <c r="T267" i="9"/>
  <c r="T266" i="9"/>
  <c r="T265" i="9"/>
  <c r="T264" i="9"/>
  <c r="T263" i="9"/>
  <c r="T262" i="9"/>
  <c r="T261" i="9"/>
  <c r="T260" i="9"/>
  <c r="T259" i="9"/>
  <c r="T258" i="9"/>
  <c r="T257" i="9"/>
  <c r="T256" i="9"/>
  <c r="T255" i="9"/>
  <c r="T254" i="9"/>
  <c r="T253" i="9"/>
  <c r="T252" i="9"/>
  <c r="T251" i="9"/>
  <c r="T250" i="9"/>
  <c r="T249" i="9"/>
  <c r="T248" i="9"/>
  <c r="T247" i="9"/>
  <c r="T246" i="9"/>
  <c r="T245" i="9"/>
  <c r="T244" i="9"/>
  <c r="T243" i="9"/>
  <c r="T242" i="9"/>
  <c r="T241" i="9"/>
  <c r="T240" i="9"/>
  <c r="T239" i="9"/>
  <c r="T238" i="9"/>
  <c r="T237" i="9"/>
  <c r="T236" i="9"/>
  <c r="T235" i="9"/>
  <c r="T234" i="9"/>
  <c r="T233" i="9"/>
  <c r="T232" i="9"/>
  <c r="T231" i="9"/>
  <c r="T230" i="9"/>
  <c r="T229" i="9"/>
  <c r="T228" i="9"/>
  <c r="T227" i="9"/>
  <c r="T226" i="9"/>
  <c r="T225" i="9"/>
  <c r="T224" i="9"/>
  <c r="T223" i="9"/>
  <c r="T222" i="9"/>
  <c r="T221" i="9"/>
  <c r="T220" i="9"/>
  <c r="T219" i="9"/>
  <c r="T218" i="9"/>
  <c r="T217" i="9"/>
  <c r="T216" i="9"/>
  <c r="T215" i="9"/>
  <c r="T214" i="9"/>
  <c r="T213" i="9"/>
  <c r="T212" i="9"/>
  <c r="T211" i="9"/>
  <c r="T210" i="9"/>
  <c r="T209" i="9"/>
  <c r="T208" i="9"/>
  <c r="T207" i="9"/>
  <c r="T206" i="9"/>
  <c r="T205" i="9"/>
  <c r="T204" i="9"/>
  <c r="T203" i="9"/>
  <c r="T202" i="9"/>
  <c r="T201" i="9"/>
  <c r="T200" i="9"/>
  <c r="T199" i="9"/>
  <c r="T198" i="9"/>
  <c r="T197" i="9"/>
  <c r="T196" i="9"/>
  <c r="T195" i="9"/>
  <c r="T194" i="9"/>
  <c r="T193" i="9"/>
  <c r="T192" i="9"/>
  <c r="T191" i="9"/>
  <c r="T190" i="9"/>
  <c r="T189" i="9"/>
  <c r="T188" i="9"/>
  <c r="T187" i="9"/>
  <c r="T186" i="9"/>
  <c r="T185" i="9"/>
  <c r="T184" i="9"/>
  <c r="T183" i="9"/>
  <c r="T182" i="9"/>
  <c r="T181" i="9"/>
  <c r="T180" i="9"/>
  <c r="T179" i="9"/>
  <c r="T178" i="9"/>
  <c r="T177" i="9"/>
  <c r="T176" i="9"/>
  <c r="T175" i="9"/>
  <c r="T174" i="9"/>
  <c r="T173" i="9"/>
  <c r="T172" i="9"/>
  <c r="T171" i="9"/>
  <c r="T170" i="9"/>
  <c r="T169" i="9"/>
  <c r="T168" i="9"/>
  <c r="T167" i="9"/>
  <c r="T166" i="9"/>
  <c r="T165" i="9"/>
  <c r="T164" i="9"/>
  <c r="T163" i="9"/>
  <c r="T162" i="9"/>
  <c r="T161" i="9"/>
  <c r="T160" i="9"/>
  <c r="T159" i="9"/>
  <c r="T158" i="9"/>
  <c r="T157" i="9"/>
  <c r="T156" i="9"/>
  <c r="T155" i="9"/>
  <c r="T154" i="9"/>
  <c r="T153" i="9"/>
  <c r="T152" i="9"/>
  <c r="T151" i="9"/>
  <c r="T150" i="9"/>
  <c r="T149" i="9"/>
  <c r="T148" i="9"/>
  <c r="T147" i="9"/>
  <c r="T146" i="9"/>
  <c r="T145" i="9"/>
  <c r="T144" i="9"/>
  <c r="T143" i="9"/>
  <c r="T142" i="9"/>
  <c r="T141" i="9"/>
  <c r="T140" i="9"/>
  <c r="T139" i="9"/>
  <c r="T138" i="9"/>
  <c r="T137" i="9"/>
  <c r="T136" i="9"/>
  <c r="T135" i="9"/>
  <c r="T134" i="9"/>
  <c r="T133" i="9"/>
  <c r="T132" i="9"/>
  <c r="T131" i="9"/>
  <c r="T130" i="9"/>
  <c r="T129" i="9"/>
  <c r="T128" i="9"/>
  <c r="T127" i="9"/>
  <c r="T126" i="9"/>
  <c r="T125" i="9"/>
  <c r="T124" i="9"/>
  <c r="T123" i="9"/>
  <c r="T122" i="9"/>
  <c r="T121" i="9"/>
  <c r="T120" i="9"/>
  <c r="T119" i="9"/>
  <c r="T118" i="9"/>
  <c r="T117" i="9"/>
  <c r="T116" i="9"/>
  <c r="T115" i="9"/>
  <c r="T114" i="9"/>
  <c r="T113" i="9"/>
  <c r="T112" i="9"/>
  <c r="T111" i="9"/>
  <c r="T110" i="9"/>
  <c r="T109" i="9"/>
  <c r="T108" i="9"/>
  <c r="T107" i="9"/>
  <c r="T106" i="9"/>
  <c r="T105" i="9"/>
  <c r="T104" i="9"/>
  <c r="T103" i="9"/>
  <c r="T102" i="9"/>
  <c r="T101" i="9"/>
  <c r="T100" i="9"/>
  <c r="T99" i="9"/>
  <c r="T98" i="9"/>
  <c r="T97" i="9"/>
  <c r="T96" i="9"/>
  <c r="T95" i="9"/>
  <c r="T94" i="9"/>
  <c r="T93" i="9"/>
  <c r="T92" i="9"/>
  <c r="T91" i="9"/>
  <c r="T90" i="9"/>
  <c r="T89" i="9"/>
  <c r="T88" i="9"/>
  <c r="T87" i="9"/>
  <c r="T86" i="9"/>
  <c r="T85" i="9"/>
  <c r="T84" i="9"/>
  <c r="T83" i="9"/>
  <c r="T82" i="9"/>
  <c r="T81" i="9"/>
  <c r="T80" i="9"/>
  <c r="T79" i="9"/>
  <c r="T78" i="9"/>
  <c r="T77" i="9"/>
  <c r="T76" i="9"/>
  <c r="T75" i="9"/>
  <c r="T74" i="9"/>
  <c r="T73" i="9"/>
  <c r="T72" i="9"/>
  <c r="T71" i="9"/>
  <c r="T70" i="9"/>
  <c r="T69" i="9"/>
  <c r="T68" i="9"/>
  <c r="T67" i="9"/>
  <c r="T66" i="9"/>
  <c r="T65" i="9"/>
  <c r="T64" i="9"/>
  <c r="T63" i="9"/>
  <c r="T62" i="9"/>
  <c r="T61" i="9"/>
  <c r="T60" i="9"/>
  <c r="T59" i="9"/>
  <c r="T58" i="9"/>
  <c r="T57" i="9"/>
  <c r="T56" i="9"/>
  <c r="T55" i="9"/>
  <c r="T54" i="9"/>
  <c r="T53" i="9"/>
  <c r="T52" i="9"/>
  <c r="T51" i="9"/>
  <c r="T50" i="9"/>
  <c r="T49" i="9"/>
  <c r="T48" i="9"/>
  <c r="T47" i="9"/>
  <c r="T46" i="9"/>
  <c r="T45" i="9"/>
  <c r="T44" i="9"/>
  <c r="B44" i="9"/>
  <c r="T43" i="9"/>
  <c r="B43" i="9"/>
  <c r="T42" i="9"/>
  <c r="B42" i="9"/>
  <c r="T41" i="9"/>
  <c r="B41" i="9"/>
  <c r="T40" i="9"/>
  <c r="B40" i="9"/>
  <c r="T39" i="9"/>
  <c r="B39" i="9"/>
  <c r="T38" i="9"/>
  <c r="B38" i="9"/>
  <c r="T37" i="9"/>
  <c r="B37" i="9"/>
  <c r="T36" i="9"/>
  <c r="B36" i="9"/>
  <c r="T35" i="9"/>
  <c r="B35" i="9"/>
  <c r="T34" i="9"/>
  <c r="B34" i="9"/>
  <c r="T33" i="9"/>
  <c r="B33" i="9"/>
  <c r="T32" i="9"/>
  <c r="B32" i="9"/>
  <c r="T31" i="9"/>
  <c r="B31" i="9"/>
  <c r="T30" i="9"/>
  <c r="B30" i="9"/>
  <c r="T29" i="9"/>
  <c r="B29" i="9"/>
  <c r="AC29" i="9" s="1"/>
  <c r="T28" i="9"/>
  <c r="B28" i="9"/>
  <c r="T27" i="9"/>
  <c r="B27" i="9"/>
  <c r="T26" i="9"/>
  <c r="B26" i="9"/>
  <c r="T25" i="9"/>
  <c r="B25" i="9"/>
  <c r="T24" i="9"/>
  <c r="B24" i="9"/>
  <c r="T23" i="9"/>
  <c r="B23" i="9"/>
  <c r="T22" i="9"/>
  <c r="B22" i="9"/>
  <c r="AC22" i="9" s="1"/>
  <c r="T21" i="9"/>
  <c r="B21" i="9"/>
  <c r="AC21" i="9" s="1"/>
  <c r="T20" i="9"/>
  <c r="B20" i="9"/>
  <c r="T19" i="9"/>
  <c r="B19" i="9"/>
  <c r="AC19" i="9" s="1"/>
  <c r="T18" i="9"/>
  <c r="B18" i="9"/>
  <c r="B18" i="12" s="1"/>
  <c r="T17" i="9"/>
  <c r="B17" i="9"/>
  <c r="AC17" i="9" s="1"/>
  <c r="T16" i="9"/>
  <c r="B16" i="9"/>
  <c r="T15" i="9"/>
  <c r="B15" i="9"/>
  <c r="AC15" i="9" s="1"/>
  <c r="T14" i="9"/>
  <c r="B14" i="9"/>
  <c r="B14" i="12" s="1"/>
  <c r="T13" i="9"/>
  <c r="B13" i="9"/>
  <c r="B13" i="12" s="1"/>
  <c r="T12" i="9"/>
  <c r="B12" i="9"/>
  <c r="B12" i="12" s="1"/>
  <c r="T11" i="9"/>
  <c r="B11" i="9"/>
  <c r="B11" i="12" s="1"/>
  <c r="C7" i="9"/>
  <c r="C6" i="9"/>
  <c r="C6" i="12" s="1"/>
  <c r="C5" i="9"/>
  <c r="N4" i="9"/>
  <c r="C3" i="8" s="1"/>
  <c r="C3" i="9"/>
  <c r="C3" i="12" s="1"/>
  <c r="C3" i="13" s="1"/>
  <c r="C3" i="14" s="1"/>
  <c r="C3" i="15" s="1"/>
  <c r="C3" i="16" s="1"/>
  <c r="C3" i="17" s="1"/>
  <c r="C3" i="18" s="1"/>
  <c r="C3" i="19" s="1"/>
  <c r="C3" i="20" s="1"/>
  <c r="C3" i="21" s="1"/>
  <c r="C3" i="22" s="1"/>
  <c r="C2" i="9"/>
  <c r="O59" i="5"/>
  <c r="C59" i="5"/>
  <c r="O45" i="5"/>
  <c r="O4" i="5" s="1"/>
  <c r="L9" i="5" s="1"/>
  <c r="C45" i="5"/>
  <c r="AK44" i="5"/>
  <c r="AF44" i="5"/>
  <c r="AE44" i="5"/>
  <c r="AB44" i="5"/>
  <c r="AA44" i="5"/>
  <c r="I44" i="5"/>
  <c r="G44" i="5"/>
  <c r="E44" i="5"/>
  <c r="AL44" i="5" s="1"/>
  <c r="D44" i="5"/>
  <c r="AJ44" i="5" s="1"/>
  <c r="AF43" i="5"/>
  <c r="AE43" i="5"/>
  <c r="AB43" i="5"/>
  <c r="AA43" i="5"/>
  <c r="I43" i="5"/>
  <c r="G43" i="5"/>
  <c r="E43" i="5"/>
  <c r="D43" i="5"/>
  <c r="AF42" i="5"/>
  <c r="AE42" i="5"/>
  <c r="AB42" i="5"/>
  <c r="AA42" i="5"/>
  <c r="I42" i="5"/>
  <c r="G42" i="5"/>
  <c r="E42" i="5"/>
  <c r="D42" i="5"/>
  <c r="AL42" i="5" s="1"/>
  <c r="AL41" i="5"/>
  <c r="AF41" i="5"/>
  <c r="AE41" i="5"/>
  <c r="AB41" i="5"/>
  <c r="AA41" i="5"/>
  <c r="I41" i="5"/>
  <c r="G41" i="5"/>
  <c r="E41" i="5"/>
  <c r="D41" i="5"/>
  <c r="AK41" i="5" s="1"/>
  <c r="AK40" i="5"/>
  <c r="AF40" i="5"/>
  <c r="AE40" i="5"/>
  <c r="AB40" i="5"/>
  <c r="AA40" i="5"/>
  <c r="I40" i="5"/>
  <c r="G40" i="5"/>
  <c r="E40" i="5"/>
  <c r="AL40" i="5" s="1"/>
  <c r="D40" i="5"/>
  <c r="AJ40" i="5" s="1"/>
  <c r="AF39" i="5"/>
  <c r="AE39" i="5"/>
  <c r="AB39" i="5"/>
  <c r="E39" i="5" s="1"/>
  <c r="AA39" i="5"/>
  <c r="D39" i="5" s="1"/>
  <c r="I39" i="5"/>
  <c r="G39" i="5"/>
  <c r="AF38" i="5"/>
  <c r="AE38" i="5"/>
  <c r="AB38" i="5"/>
  <c r="AA38" i="5"/>
  <c r="D38" i="5" s="1"/>
  <c r="I38" i="5"/>
  <c r="G38" i="5"/>
  <c r="E38" i="5"/>
  <c r="AL37" i="5"/>
  <c r="AF37" i="5"/>
  <c r="AE37" i="5"/>
  <c r="AB37" i="5"/>
  <c r="AA37" i="5"/>
  <c r="I37" i="5"/>
  <c r="G37" i="5"/>
  <c r="E37" i="5"/>
  <c r="D37" i="5"/>
  <c r="AK37" i="5" s="1"/>
  <c r="AK36" i="5"/>
  <c r="AF36" i="5"/>
  <c r="AE36" i="5"/>
  <c r="AB36" i="5"/>
  <c r="AA36" i="5"/>
  <c r="I36" i="5"/>
  <c r="G36" i="5"/>
  <c r="E36" i="5"/>
  <c r="AL36" i="5" s="1"/>
  <c r="D36" i="5"/>
  <c r="AJ36" i="5" s="1"/>
  <c r="AF35" i="5"/>
  <c r="AE35" i="5"/>
  <c r="AB35" i="5"/>
  <c r="AA35" i="5"/>
  <c r="I35" i="5"/>
  <c r="G35" i="5"/>
  <c r="E35" i="5"/>
  <c r="D35" i="5"/>
  <c r="AJ35" i="5" s="1"/>
  <c r="AF34" i="5"/>
  <c r="AE34" i="5"/>
  <c r="AB34" i="5"/>
  <c r="AA34" i="5"/>
  <c r="D34" i="5" s="1"/>
  <c r="I34" i="5"/>
  <c r="G34" i="5"/>
  <c r="E34" i="5"/>
  <c r="AF33" i="5"/>
  <c r="AE33" i="5"/>
  <c r="AB33" i="5"/>
  <c r="AA33" i="5"/>
  <c r="I33" i="5"/>
  <c r="G33" i="5"/>
  <c r="E33" i="5"/>
  <c r="D33" i="5"/>
  <c r="AL33" i="5" s="1"/>
  <c r="AL32" i="5"/>
  <c r="AF32" i="5"/>
  <c r="AE32" i="5"/>
  <c r="AB32" i="5"/>
  <c r="AA32" i="5"/>
  <c r="I32" i="5"/>
  <c r="G32" i="5"/>
  <c r="E32" i="5"/>
  <c r="D32" i="5"/>
  <c r="AK32" i="5" s="1"/>
  <c r="AK31" i="5"/>
  <c r="AF31" i="5"/>
  <c r="AE31" i="5"/>
  <c r="AB31" i="5"/>
  <c r="AA31" i="5"/>
  <c r="I31" i="5"/>
  <c r="G31" i="5"/>
  <c r="E31" i="5"/>
  <c r="AL31" i="5" s="1"/>
  <c r="D31" i="5"/>
  <c r="AJ31" i="5" s="1"/>
  <c r="AF30" i="5"/>
  <c r="AE30" i="5"/>
  <c r="AB30" i="5"/>
  <c r="E30" i="5" s="1"/>
  <c r="AA30" i="5"/>
  <c r="D30" i="5" s="1"/>
  <c r="I30" i="5"/>
  <c r="G30" i="5"/>
  <c r="AF29" i="5"/>
  <c r="AE29" i="5"/>
  <c r="AB29" i="5"/>
  <c r="AA29" i="5"/>
  <c r="I29" i="5"/>
  <c r="G29" i="5"/>
  <c r="E29" i="5"/>
  <c r="D29" i="5"/>
  <c r="AL29" i="5" s="1"/>
  <c r="AL28" i="5"/>
  <c r="AF28" i="5"/>
  <c r="AE28" i="5"/>
  <c r="AB28" i="5"/>
  <c r="AA28" i="5"/>
  <c r="I28" i="5"/>
  <c r="G28" i="5"/>
  <c r="E28" i="5"/>
  <c r="D28" i="5"/>
  <c r="AK28" i="5" s="1"/>
  <c r="AK27" i="5"/>
  <c r="AF27" i="5"/>
  <c r="AE27" i="5"/>
  <c r="AB27" i="5"/>
  <c r="AA27" i="5"/>
  <c r="I27" i="5"/>
  <c r="G27" i="5"/>
  <c r="E27" i="5"/>
  <c r="AL27" i="5" s="1"/>
  <c r="D27" i="5"/>
  <c r="AJ27" i="5" s="1"/>
  <c r="AF26" i="5"/>
  <c r="AE26" i="5"/>
  <c r="AB26" i="5"/>
  <c r="E26" i="5" s="1"/>
  <c r="AA26" i="5"/>
  <c r="I26" i="5"/>
  <c r="G26" i="5"/>
  <c r="D26" i="5"/>
  <c r="AJ26" i="5" s="1"/>
  <c r="AF25" i="5"/>
  <c r="AE25" i="5"/>
  <c r="AB25" i="5"/>
  <c r="AA25" i="5"/>
  <c r="D25" i="5" s="1"/>
  <c r="I25" i="5"/>
  <c r="G25" i="5"/>
  <c r="E25" i="5"/>
  <c r="AL24" i="5"/>
  <c r="AF24" i="5"/>
  <c r="AE24" i="5"/>
  <c r="AB24" i="5"/>
  <c r="AA24" i="5"/>
  <c r="I24" i="5"/>
  <c r="G24" i="5"/>
  <c r="E24" i="5"/>
  <c r="D24" i="5"/>
  <c r="AK24" i="5" s="1"/>
  <c r="AK23" i="5"/>
  <c r="AF23" i="5"/>
  <c r="AE23" i="5"/>
  <c r="AB23" i="5"/>
  <c r="AA23" i="5"/>
  <c r="I23" i="5"/>
  <c r="G23" i="5"/>
  <c r="E23" i="5"/>
  <c r="AL23" i="5" s="1"/>
  <c r="D23" i="5"/>
  <c r="AJ23" i="5" s="1"/>
  <c r="AR22" i="5"/>
  <c r="AK22" i="5"/>
  <c r="AF22" i="5"/>
  <c r="AE22" i="5"/>
  <c r="AB22" i="5"/>
  <c r="AA22" i="5"/>
  <c r="I22" i="5"/>
  <c r="G22" i="5"/>
  <c r="E22" i="5"/>
  <c r="AL22" i="5" s="1"/>
  <c r="D22" i="5"/>
  <c r="AJ22" i="5" s="1"/>
  <c r="AF21" i="5"/>
  <c r="AE21" i="5"/>
  <c r="AB21" i="5"/>
  <c r="AA21" i="5"/>
  <c r="I21" i="5"/>
  <c r="G21" i="5"/>
  <c r="E21" i="5"/>
  <c r="D21" i="5"/>
  <c r="AL21" i="5" s="1"/>
  <c r="AF20" i="5"/>
  <c r="AE20" i="5"/>
  <c r="AB20" i="5"/>
  <c r="AA20" i="5"/>
  <c r="I20" i="5"/>
  <c r="G20" i="5"/>
  <c r="E20" i="5"/>
  <c r="D20" i="5"/>
  <c r="AL19" i="5"/>
  <c r="AF19" i="5"/>
  <c r="AE19" i="5"/>
  <c r="AB19" i="5"/>
  <c r="AA19" i="5"/>
  <c r="I19" i="5"/>
  <c r="G19" i="5"/>
  <c r="E19" i="5"/>
  <c r="D19" i="5"/>
  <c r="AK19" i="5" s="1"/>
  <c r="AK18" i="5"/>
  <c r="AF18" i="5"/>
  <c r="AE18" i="5"/>
  <c r="AB18" i="5"/>
  <c r="AA18" i="5"/>
  <c r="I18" i="5"/>
  <c r="G18" i="5"/>
  <c r="E18" i="5"/>
  <c r="AL18" i="5" s="1"/>
  <c r="D18" i="5"/>
  <c r="AJ18" i="5" s="1"/>
  <c r="AF17" i="5"/>
  <c r="AE17" i="5"/>
  <c r="AB17" i="5"/>
  <c r="E17" i="5" s="1"/>
  <c r="AK17" i="5" s="1"/>
  <c r="AA17" i="5"/>
  <c r="I17" i="5"/>
  <c r="G17" i="5"/>
  <c r="D17" i="5"/>
  <c r="AL17" i="5" s="1"/>
  <c r="AF16" i="5"/>
  <c r="AE16" i="5"/>
  <c r="AB16" i="5"/>
  <c r="AA16" i="5"/>
  <c r="I16" i="5"/>
  <c r="G16" i="5"/>
  <c r="E16" i="5"/>
  <c r="D16" i="5"/>
  <c r="AL15" i="5"/>
  <c r="AF15" i="5"/>
  <c r="AE15" i="5"/>
  <c r="AB15" i="5"/>
  <c r="AA15" i="5"/>
  <c r="I15" i="5"/>
  <c r="G15" i="5"/>
  <c r="E15" i="5"/>
  <c r="D15" i="5"/>
  <c r="AK15" i="5" s="1"/>
  <c r="AK14" i="5"/>
  <c r="AF14" i="5"/>
  <c r="AE14" i="5"/>
  <c r="AB14" i="5"/>
  <c r="AA14" i="5"/>
  <c r="I14" i="5"/>
  <c r="G14" i="5"/>
  <c r="E14" i="5"/>
  <c r="AL14" i="5" s="1"/>
  <c r="D14" i="5"/>
  <c r="AJ14" i="5" s="1"/>
  <c r="AF13" i="5"/>
  <c r="AE13" i="5"/>
  <c r="AB13" i="5"/>
  <c r="AA13" i="5"/>
  <c r="I13" i="5"/>
  <c r="G13" i="5"/>
  <c r="E13" i="5"/>
  <c r="D13" i="5"/>
  <c r="AL13" i="5" s="1"/>
  <c r="AF12" i="5"/>
  <c r="AE12" i="5"/>
  <c r="AB12" i="5"/>
  <c r="AA12" i="5"/>
  <c r="I12" i="5"/>
  <c r="G12" i="5"/>
  <c r="E12" i="5"/>
  <c r="D12" i="5"/>
  <c r="AL11" i="5"/>
  <c r="AF11" i="5"/>
  <c r="AE11" i="5"/>
  <c r="AB11" i="5"/>
  <c r="AA11" i="5"/>
  <c r="I11" i="5"/>
  <c r="G11" i="5"/>
  <c r="E11" i="5"/>
  <c r="D11" i="5"/>
  <c r="AK11" i="5" s="1"/>
  <c r="Q10" i="5"/>
  <c r="J10" i="5"/>
  <c r="I10" i="5"/>
  <c r="AN3" i="5"/>
  <c r="AO2" i="5"/>
  <c r="J43" i="5" s="1"/>
  <c r="F43" i="5" s="1"/>
  <c r="H43" i="5" s="1"/>
  <c r="AL39" i="5" l="1"/>
  <c r="AK39" i="5"/>
  <c r="AJ39" i="5"/>
  <c r="AL34" i="5"/>
  <c r="AK34" i="5"/>
  <c r="AJ34" i="5"/>
  <c r="AL30" i="5"/>
  <c r="AK30" i="5"/>
  <c r="AJ30" i="5"/>
  <c r="AL12" i="5"/>
  <c r="AK12" i="5"/>
  <c r="AL25" i="5"/>
  <c r="AK25" i="5"/>
  <c r="AJ25" i="5"/>
  <c r="AL43" i="5"/>
  <c r="AK43" i="5"/>
  <c r="AJ43" i="5"/>
  <c r="AJ13" i="5"/>
  <c r="AJ21" i="5"/>
  <c r="AK13" i="5"/>
  <c r="AL16" i="5"/>
  <c r="AK16" i="5"/>
  <c r="AJ16" i="5"/>
  <c r="AK21" i="5"/>
  <c r="AL38" i="5"/>
  <c r="AK38" i="5"/>
  <c r="AJ38" i="5"/>
  <c r="AJ17" i="5"/>
  <c r="AJ12" i="5"/>
  <c r="AL20" i="5"/>
  <c r="AK20" i="5"/>
  <c r="AJ20" i="5"/>
  <c r="AL26" i="5"/>
  <c r="AK26" i="5"/>
  <c r="AJ29" i="5"/>
  <c r="AJ33" i="5"/>
  <c r="AK35" i="5"/>
  <c r="AJ11" i="5"/>
  <c r="AJ42" i="5"/>
  <c r="AJ15" i="5"/>
  <c r="AJ19" i="5"/>
  <c r="AJ24" i="5"/>
  <c r="AJ28" i="5"/>
  <c r="AK29" i="5"/>
  <c r="AJ32" i="5"/>
  <c r="AK33" i="5"/>
  <c r="AL35" i="5"/>
  <c r="AJ37" i="5"/>
  <c r="AJ41" i="5"/>
  <c r="AK42" i="5"/>
  <c r="E29" i="9"/>
  <c r="N5" i="19"/>
  <c r="J16" i="5"/>
  <c r="F16" i="5" s="1"/>
  <c r="H16" i="5" s="1"/>
  <c r="P17" i="5"/>
  <c r="Q17" i="5" s="1"/>
  <c r="J20" i="5"/>
  <c r="F20" i="5" s="1"/>
  <c r="H20" i="5" s="1"/>
  <c r="P21" i="5"/>
  <c r="Q21" i="5" s="1"/>
  <c r="P23" i="5"/>
  <c r="Q23" i="5" s="1"/>
  <c r="J30" i="5"/>
  <c r="F30" i="5" s="1"/>
  <c r="H30" i="5" s="1"/>
  <c r="P31" i="5"/>
  <c r="Q31" i="5" s="1"/>
  <c r="P32" i="5"/>
  <c r="Q32" i="5" s="1"/>
  <c r="P33" i="5"/>
  <c r="Q33" i="5" s="1"/>
  <c r="P34" i="5"/>
  <c r="Q34" i="5" s="1"/>
  <c r="P35" i="5"/>
  <c r="Q35" i="5" s="1"/>
  <c r="J12" i="5"/>
  <c r="F12" i="5" s="1"/>
  <c r="H12" i="5" s="1"/>
  <c r="J14" i="5"/>
  <c r="F14" i="5" s="1"/>
  <c r="H14" i="5" s="1"/>
  <c r="P15" i="5"/>
  <c r="Q15" i="5" s="1"/>
  <c r="J18" i="5"/>
  <c r="F18" i="5" s="1"/>
  <c r="H18" i="5" s="1"/>
  <c r="P19" i="5"/>
  <c r="Q19" i="5" s="1"/>
  <c r="J22" i="5"/>
  <c r="F22" i="5" s="1"/>
  <c r="H22" i="5" s="1"/>
  <c r="J24" i="5"/>
  <c r="F24" i="5" s="1"/>
  <c r="H24" i="5" s="1"/>
  <c r="J26" i="5"/>
  <c r="F26" i="5" s="1"/>
  <c r="H26" i="5" s="1"/>
  <c r="J28" i="5"/>
  <c r="F28" i="5" s="1"/>
  <c r="H28" i="5" s="1"/>
  <c r="P29" i="5"/>
  <c r="Q29" i="5" s="1"/>
  <c r="J37" i="5"/>
  <c r="F37" i="5" s="1"/>
  <c r="H37" i="5" s="1"/>
  <c r="J39" i="5"/>
  <c r="F39" i="5" s="1"/>
  <c r="H39" i="5" s="1"/>
  <c r="J41" i="5"/>
  <c r="F41" i="5" s="1"/>
  <c r="H41" i="5" s="1"/>
  <c r="N5" i="15"/>
  <c r="N5" i="17"/>
  <c r="N5" i="18"/>
  <c r="P44" i="5"/>
  <c r="Q44" i="5" s="1"/>
  <c r="P43" i="5"/>
  <c r="Q43" i="5" s="1"/>
  <c r="P42" i="5"/>
  <c r="Q42" i="5" s="1"/>
  <c r="P41" i="5"/>
  <c r="Q41" i="5" s="1"/>
  <c r="P40" i="5"/>
  <c r="Q40" i="5" s="1"/>
  <c r="P39" i="5"/>
  <c r="Q39" i="5" s="1"/>
  <c r="P38" i="5"/>
  <c r="Q38" i="5" s="1"/>
  <c r="P37" i="5"/>
  <c r="Q37" i="5" s="1"/>
  <c r="P36" i="5"/>
  <c r="Q36" i="5" s="1"/>
  <c r="J35" i="5"/>
  <c r="F35" i="5" s="1"/>
  <c r="H35" i="5" s="1"/>
  <c r="J34" i="5"/>
  <c r="F34" i="5" s="1"/>
  <c r="H34" i="5" s="1"/>
  <c r="J33" i="5"/>
  <c r="F33" i="5" s="1"/>
  <c r="H33" i="5" s="1"/>
  <c r="J32" i="5"/>
  <c r="F32" i="5" s="1"/>
  <c r="H32" i="5" s="1"/>
  <c r="J31" i="5"/>
  <c r="F31" i="5" s="1"/>
  <c r="H31" i="5" s="1"/>
  <c r="P30" i="5"/>
  <c r="Q30" i="5" s="1"/>
  <c r="J29" i="5"/>
  <c r="F29" i="5" s="1"/>
  <c r="H29" i="5" s="1"/>
  <c r="P28" i="5"/>
  <c r="Q28" i="5" s="1"/>
  <c r="P27" i="5"/>
  <c r="Q27" i="5" s="1"/>
  <c r="P26" i="5"/>
  <c r="Q26" i="5" s="1"/>
  <c r="P25" i="5"/>
  <c r="Q25" i="5" s="1"/>
  <c r="P24" i="5"/>
  <c r="Q24" i="5" s="1"/>
  <c r="J23" i="5"/>
  <c r="F23" i="5" s="1"/>
  <c r="H23" i="5" s="1"/>
  <c r="P22" i="5"/>
  <c r="Q22" i="5" s="1"/>
  <c r="J21" i="5"/>
  <c r="F21" i="5" s="1"/>
  <c r="H21" i="5" s="1"/>
  <c r="P20" i="5"/>
  <c r="Q20" i="5" s="1"/>
  <c r="J19" i="5"/>
  <c r="F19" i="5" s="1"/>
  <c r="H19" i="5" s="1"/>
  <c r="P18" i="5"/>
  <c r="Q18" i="5" s="1"/>
  <c r="J17" i="5"/>
  <c r="F17" i="5" s="1"/>
  <c r="H17" i="5" s="1"/>
  <c r="P16" i="5"/>
  <c r="Q16" i="5" s="1"/>
  <c r="J15" i="5"/>
  <c r="F15" i="5" s="1"/>
  <c r="H15" i="5" s="1"/>
  <c r="P14" i="5"/>
  <c r="Q14" i="5" s="1"/>
  <c r="P13" i="5"/>
  <c r="Q13" i="5" s="1"/>
  <c r="P12" i="5"/>
  <c r="Q12" i="5" s="1"/>
  <c r="P11" i="5"/>
  <c r="Q11" i="5" s="1"/>
  <c r="J11" i="5"/>
  <c r="J13" i="5"/>
  <c r="F13" i="5" s="1"/>
  <c r="H13" i="5" s="1"/>
  <c r="J25" i="5"/>
  <c r="F25" i="5" s="1"/>
  <c r="H25" i="5" s="1"/>
  <c r="J27" i="5"/>
  <c r="F27" i="5" s="1"/>
  <c r="H27" i="5" s="1"/>
  <c r="J36" i="5"/>
  <c r="F36" i="5" s="1"/>
  <c r="H36" i="5" s="1"/>
  <c r="J38" i="5"/>
  <c r="F38" i="5" s="1"/>
  <c r="H38" i="5" s="1"/>
  <c r="J40" i="5"/>
  <c r="F40" i="5" s="1"/>
  <c r="H40" i="5" s="1"/>
  <c r="J42" i="5"/>
  <c r="F42" i="5" s="1"/>
  <c r="H42" i="5" s="1"/>
  <c r="J44" i="5"/>
  <c r="F44" i="5" s="1"/>
  <c r="H44" i="5" s="1"/>
  <c r="N5" i="9"/>
  <c r="N5" i="13"/>
  <c r="N5" i="14"/>
  <c r="C5" i="12"/>
  <c r="AJ22" i="12" s="1"/>
  <c r="AJ22" i="9"/>
  <c r="AG2" i="9"/>
  <c r="S287" i="9" s="1"/>
  <c r="C19" i="9"/>
  <c r="C20" i="8" s="1"/>
  <c r="C21" i="9"/>
  <c r="C22" i="8" s="1"/>
  <c r="C22" i="9"/>
  <c r="C23" i="8" s="1"/>
  <c r="C29" i="9"/>
  <c r="C30" i="8" s="1"/>
  <c r="N5" i="16"/>
  <c r="N5" i="20"/>
  <c r="D12" i="9"/>
  <c r="AL12" i="9" s="1"/>
  <c r="D14" i="9"/>
  <c r="AM14" i="9" s="1"/>
  <c r="E15" i="9"/>
  <c r="G17" i="9"/>
  <c r="I19" i="9"/>
  <c r="D23" i="9"/>
  <c r="AL23" i="9" s="1"/>
  <c r="D25" i="9"/>
  <c r="AL25" i="9" s="1"/>
  <c r="D27" i="9"/>
  <c r="I29" i="9"/>
  <c r="C7" i="12"/>
  <c r="E15" i="12" s="1"/>
  <c r="N5" i="21"/>
  <c r="N5" i="22"/>
  <c r="I10" i="9"/>
  <c r="D11" i="9"/>
  <c r="AM11" i="9" s="1"/>
  <c r="D13" i="9"/>
  <c r="AL13" i="9" s="1"/>
  <c r="C15" i="9"/>
  <c r="C16" i="8" s="1"/>
  <c r="I15" i="9"/>
  <c r="C17" i="9"/>
  <c r="C18" i="8" s="1"/>
  <c r="D18" i="9"/>
  <c r="E19" i="9"/>
  <c r="G21" i="9"/>
  <c r="G22" i="9"/>
  <c r="G22" i="12" s="1"/>
  <c r="D24" i="9"/>
  <c r="D26" i="9"/>
  <c r="AM26" i="9" s="1"/>
  <c r="D28" i="9"/>
  <c r="N5" i="12"/>
  <c r="AM13" i="9"/>
  <c r="AL14" i="9"/>
  <c r="AC16" i="9"/>
  <c r="C16" i="9"/>
  <c r="AL18" i="9"/>
  <c r="AM18" i="9"/>
  <c r="AC20" i="9"/>
  <c r="C20" i="9"/>
  <c r="AM23" i="9"/>
  <c r="AL24" i="9"/>
  <c r="AM24" i="9"/>
  <c r="AM25" i="9"/>
  <c r="AM27" i="9"/>
  <c r="AL27" i="9"/>
  <c r="AN28" i="9"/>
  <c r="AC30" i="9"/>
  <c r="C30" i="9"/>
  <c r="AC31" i="9"/>
  <c r="C31" i="9"/>
  <c r="AC32" i="9"/>
  <c r="C32" i="9"/>
  <c r="AC33" i="9"/>
  <c r="C33" i="9"/>
  <c r="AC34" i="9"/>
  <c r="C34" i="9"/>
  <c r="AC35" i="9"/>
  <c r="C35" i="9"/>
  <c r="AC36" i="9"/>
  <c r="C36" i="9"/>
  <c r="AC37" i="9"/>
  <c r="C37" i="9"/>
  <c r="AC38" i="9"/>
  <c r="C38" i="9"/>
  <c r="AC39" i="9"/>
  <c r="C39" i="9"/>
  <c r="AC40" i="9"/>
  <c r="C40" i="9"/>
  <c r="AC41" i="9"/>
  <c r="C41" i="9"/>
  <c r="AC42" i="9"/>
  <c r="C42" i="9"/>
  <c r="AC43" i="9"/>
  <c r="C43" i="9"/>
  <c r="AC44" i="9"/>
  <c r="C44" i="9"/>
  <c r="AC11" i="12"/>
  <c r="C11" i="12"/>
  <c r="AC12" i="12"/>
  <c r="C12" i="12"/>
  <c r="AC13" i="12"/>
  <c r="C13" i="12"/>
  <c r="AC14" i="12"/>
  <c r="C14" i="12"/>
  <c r="B16" i="12"/>
  <c r="AC18" i="12"/>
  <c r="C18" i="12"/>
  <c r="B20" i="12"/>
  <c r="D24" i="12"/>
  <c r="C7" i="13"/>
  <c r="B11" i="13"/>
  <c r="B12" i="13"/>
  <c r="B13" i="13"/>
  <c r="B14" i="13"/>
  <c r="B18" i="13"/>
  <c r="C5" i="13"/>
  <c r="AJ22" i="13" s="1"/>
  <c r="C6" i="13"/>
  <c r="J10" i="12"/>
  <c r="AG2" i="12"/>
  <c r="I44" i="9"/>
  <c r="G44" i="9"/>
  <c r="E44" i="9"/>
  <c r="E44" i="12" s="1"/>
  <c r="I43" i="9"/>
  <c r="G43" i="9"/>
  <c r="E43" i="9"/>
  <c r="I42" i="9"/>
  <c r="I42" i="12" s="1"/>
  <c r="G42" i="9"/>
  <c r="E42" i="9"/>
  <c r="I41" i="9"/>
  <c r="G41" i="9"/>
  <c r="E41" i="9"/>
  <c r="I40" i="9"/>
  <c r="G40" i="9"/>
  <c r="E40" i="9"/>
  <c r="E40" i="12" s="1"/>
  <c r="I39" i="9"/>
  <c r="G39" i="9"/>
  <c r="E39" i="9"/>
  <c r="I38" i="9"/>
  <c r="I38" i="12" s="1"/>
  <c r="G38" i="9"/>
  <c r="E38" i="9"/>
  <c r="I37" i="9"/>
  <c r="G37" i="9"/>
  <c r="G37" i="12" s="1"/>
  <c r="E37" i="9"/>
  <c r="I36" i="9"/>
  <c r="G36" i="9"/>
  <c r="E36" i="9"/>
  <c r="I35" i="9"/>
  <c r="G35" i="9"/>
  <c r="E35" i="9"/>
  <c r="I34" i="9"/>
  <c r="I34" i="12" s="1"/>
  <c r="G34" i="9"/>
  <c r="E34" i="9"/>
  <c r="I33" i="9"/>
  <c r="G33" i="9"/>
  <c r="G33" i="12" s="1"/>
  <c r="E33" i="9"/>
  <c r="I32" i="9"/>
  <c r="G32" i="9"/>
  <c r="E32" i="9"/>
  <c r="E32" i="12" s="1"/>
  <c r="I31" i="9"/>
  <c r="G31" i="9"/>
  <c r="E31" i="9"/>
  <c r="I30" i="9"/>
  <c r="I30" i="12" s="1"/>
  <c r="G30" i="9"/>
  <c r="E30" i="9"/>
  <c r="D29" i="9"/>
  <c r="I28" i="9"/>
  <c r="I28" i="12" s="1"/>
  <c r="G28" i="9"/>
  <c r="E28" i="9"/>
  <c r="I27" i="9"/>
  <c r="G27" i="9"/>
  <c r="G27" i="12" s="1"/>
  <c r="E27" i="9"/>
  <c r="AN27" i="9" s="1"/>
  <c r="I26" i="9"/>
  <c r="G26" i="9"/>
  <c r="E26" i="9"/>
  <c r="E26" i="12" s="1"/>
  <c r="I25" i="9"/>
  <c r="G25" i="9"/>
  <c r="E25" i="9"/>
  <c r="AN25" i="9" s="1"/>
  <c r="I24" i="9"/>
  <c r="I24" i="12" s="1"/>
  <c r="G24" i="9"/>
  <c r="E24" i="9"/>
  <c r="AN24" i="9" s="1"/>
  <c r="I23" i="9"/>
  <c r="G23" i="9"/>
  <c r="G23" i="12" s="1"/>
  <c r="E23" i="9"/>
  <c r="D22" i="9"/>
  <c r="D21" i="9"/>
  <c r="I20" i="9"/>
  <c r="I20" i="12" s="1"/>
  <c r="G20" i="9"/>
  <c r="E20" i="9"/>
  <c r="D19" i="9"/>
  <c r="I18" i="9"/>
  <c r="I18" i="12" s="1"/>
  <c r="G18" i="9"/>
  <c r="E18" i="9"/>
  <c r="AN18" i="9" s="1"/>
  <c r="D17" i="9"/>
  <c r="I16" i="9"/>
  <c r="I16" i="12" s="1"/>
  <c r="G16" i="9"/>
  <c r="E16" i="9"/>
  <c r="D15" i="9"/>
  <c r="I14" i="9"/>
  <c r="I14" i="12" s="1"/>
  <c r="G14" i="9"/>
  <c r="E14" i="9"/>
  <c r="I13" i="9"/>
  <c r="G13" i="9"/>
  <c r="G13" i="12" s="1"/>
  <c r="E13" i="9"/>
  <c r="AN13" i="9" s="1"/>
  <c r="I12" i="9"/>
  <c r="G12" i="9"/>
  <c r="E12" i="9"/>
  <c r="E12" i="12" s="1"/>
  <c r="I11" i="9"/>
  <c r="G11" i="9"/>
  <c r="E11" i="9"/>
  <c r="AC11" i="9"/>
  <c r="C11" i="9"/>
  <c r="AC12" i="9"/>
  <c r="C12" i="9"/>
  <c r="AC13" i="9"/>
  <c r="C13" i="9"/>
  <c r="AC14" i="9"/>
  <c r="C14" i="9"/>
  <c r="G15" i="9"/>
  <c r="D16" i="9"/>
  <c r="E17" i="9"/>
  <c r="I17" i="9"/>
  <c r="AC18" i="9"/>
  <c r="C18" i="9"/>
  <c r="G19" i="9"/>
  <c r="D20" i="9"/>
  <c r="E21" i="9"/>
  <c r="E21" i="12" s="1"/>
  <c r="I21" i="9"/>
  <c r="E22" i="9"/>
  <c r="I22" i="9"/>
  <c r="AC23" i="9"/>
  <c r="C23" i="9"/>
  <c r="AC24" i="9"/>
  <c r="C24" i="9"/>
  <c r="AC25" i="9"/>
  <c r="C25" i="9"/>
  <c r="AC26" i="9"/>
  <c r="C26" i="9"/>
  <c r="AC27" i="9"/>
  <c r="C27" i="9"/>
  <c r="AC28" i="9"/>
  <c r="C28" i="9"/>
  <c r="G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3" i="8"/>
  <c r="I10" i="12"/>
  <c r="D14" i="12"/>
  <c r="D18" i="12"/>
  <c r="I22" i="12"/>
  <c r="B23" i="12"/>
  <c r="B24" i="12"/>
  <c r="B25" i="12"/>
  <c r="B26" i="12"/>
  <c r="B27" i="12"/>
  <c r="B28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E3" i="8"/>
  <c r="F3" i="8"/>
  <c r="G3" i="8"/>
  <c r="H3" i="8"/>
  <c r="I3" i="8"/>
  <c r="J3" i="8"/>
  <c r="K3" i="8"/>
  <c r="L3" i="8"/>
  <c r="J10" i="9"/>
  <c r="B15" i="12"/>
  <c r="B17" i="12"/>
  <c r="B19" i="12"/>
  <c r="B22" i="12"/>
  <c r="B29" i="12"/>
  <c r="C4" i="13"/>
  <c r="E29" i="12" l="1"/>
  <c r="E22" i="12"/>
  <c r="G17" i="12"/>
  <c r="G17" i="13" s="1"/>
  <c r="D13" i="12"/>
  <c r="AM13" i="12" s="1"/>
  <c r="D44" i="12"/>
  <c r="D40" i="12"/>
  <c r="D36" i="12"/>
  <c r="D36" i="13" s="1"/>
  <c r="D32" i="12"/>
  <c r="AN32" i="12" s="1"/>
  <c r="D20" i="12"/>
  <c r="E35" i="12"/>
  <c r="E39" i="12"/>
  <c r="E39" i="13" s="1"/>
  <c r="E43" i="12"/>
  <c r="E43" i="13" s="1"/>
  <c r="G21" i="12"/>
  <c r="D16" i="12"/>
  <c r="D11" i="12"/>
  <c r="AN11" i="12" s="1"/>
  <c r="E17" i="12"/>
  <c r="G11" i="12"/>
  <c r="I12" i="12"/>
  <c r="E14" i="12"/>
  <c r="E16" i="12"/>
  <c r="E16" i="13" s="1"/>
  <c r="E20" i="12"/>
  <c r="D22" i="12"/>
  <c r="G25" i="12"/>
  <c r="G25" i="13" s="1"/>
  <c r="I26" i="12"/>
  <c r="I26" i="13" s="1"/>
  <c r="AM28" i="9"/>
  <c r="E30" i="12"/>
  <c r="G31" i="12"/>
  <c r="E34" i="12"/>
  <c r="E34" i="13" s="1"/>
  <c r="G35" i="12"/>
  <c r="E38" i="12"/>
  <c r="G39" i="12"/>
  <c r="E42" i="12"/>
  <c r="E42" i="13" s="1"/>
  <c r="G43" i="12"/>
  <c r="D27" i="12"/>
  <c r="G41" i="12"/>
  <c r="AL11" i="9"/>
  <c r="E11" i="12"/>
  <c r="E31" i="12"/>
  <c r="D28" i="12"/>
  <c r="D28" i="13" s="1"/>
  <c r="D23" i="12"/>
  <c r="AL23" i="12" s="1"/>
  <c r="E36" i="12"/>
  <c r="G19" i="12"/>
  <c r="G15" i="12"/>
  <c r="D42" i="12"/>
  <c r="AM42" i="12" s="1"/>
  <c r="D38" i="12"/>
  <c r="D34" i="12"/>
  <c r="D30" i="12"/>
  <c r="D30" i="13" s="1"/>
  <c r="AN23" i="9"/>
  <c r="E33" i="12"/>
  <c r="E37" i="12"/>
  <c r="E41" i="12"/>
  <c r="E41" i="13" s="1"/>
  <c r="D25" i="12"/>
  <c r="D25" i="13" s="1"/>
  <c r="E19" i="12"/>
  <c r="S37" i="9"/>
  <c r="S52" i="9"/>
  <c r="S20" i="9"/>
  <c r="S43" i="9"/>
  <c r="S130" i="9"/>
  <c r="S104" i="9"/>
  <c r="S74" i="9"/>
  <c r="S26" i="9"/>
  <c r="S124" i="9"/>
  <c r="S96" i="9"/>
  <c r="S66" i="9"/>
  <c r="S259" i="9"/>
  <c r="S15" i="9"/>
  <c r="S13" i="9"/>
  <c r="S138" i="9"/>
  <c r="S82" i="9"/>
  <c r="S19" i="9"/>
  <c r="S33" i="9"/>
  <c r="S116" i="9"/>
  <c r="S88" i="9"/>
  <c r="S60" i="9"/>
  <c r="S108" i="9"/>
  <c r="S29" i="9"/>
  <c r="S16" i="9"/>
  <c r="S28" i="9"/>
  <c r="S41" i="9"/>
  <c r="S140" i="9"/>
  <c r="S128" i="9"/>
  <c r="S114" i="9"/>
  <c r="S98" i="9"/>
  <c r="S84" i="9"/>
  <c r="S72" i="9"/>
  <c r="S56" i="9"/>
  <c r="S147" i="9"/>
  <c r="S275" i="9"/>
  <c r="S195" i="9"/>
  <c r="S11" i="9"/>
  <c r="S24" i="9"/>
  <c r="S35" i="9"/>
  <c r="S136" i="9"/>
  <c r="S120" i="9"/>
  <c r="S106" i="9"/>
  <c r="S92" i="9"/>
  <c r="S76" i="9"/>
  <c r="S64" i="9"/>
  <c r="S50" i="9"/>
  <c r="S211" i="9"/>
  <c r="S163" i="9"/>
  <c r="S227" i="9"/>
  <c r="S291" i="9"/>
  <c r="S132" i="9"/>
  <c r="S122" i="9"/>
  <c r="S112" i="9"/>
  <c r="S100" i="9"/>
  <c r="S90" i="9"/>
  <c r="S80" i="9"/>
  <c r="S68" i="9"/>
  <c r="S58" i="9"/>
  <c r="S48" i="9"/>
  <c r="S179" i="9"/>
  <c r="S243" i="9"/>
  <c r="S31" i="9"/>
  <c r="S39" i="9"/>
  <c r="S134" i="9"/>
  <c r="S126" i="9"/>
  <c r="S118" i="9"/>
  <c r="S110" i="9"/>
  <c r="S102" i="9"/>
  <c r="S94" i="9"/>
  <c r="S86" i="9"/>
  <c r="S78" i="9"/>
  <c r="S70" i="9"/>
  <c r="S62" i="9"/>
  <c r="S54" i="9"/>
  <c r="S46" i="9"/>
  <c r="S151" i="9"/>
  <c r="S167" i="9"/>
  <c r="S183" i="9"/>
  <c r="S199" i="9"/>
  <c r="S215" i="9"/>
  <c r="S231" i="9"/>
  <c r="S247" i="9"/>
  <c r="S263" i="9"/>
  <c r="S279" i="9"/>
  <c r="S295" i="9"/>
  <c r="S155" i="9"/>
  <c r="S171" i="9"/>
  <c r="S187" i="9"/>
  <c r="S203" i="9"/>
  <c r="S219" i="9"/>
  <c r="S235" i="9"/>
  <c r="S251" i="9"/>
  <c r="S267" i="9"/>
  <c r="S283" i="9"/>
  <c r="S143" i="9"/>
  <c r="S159" i="9"/>
  <c r="S175" i="9"/>
  <c r="S191" i="9"/>
  <c r="S207" i="9"/>
  <c r="S223" i="9"/>
  <c r="S239" i="9"/>
  <c r="S255" i="9"/>
  <c r="S271" i="9"/>
  <c r="AN26" i="9"/>
  <c r="S298" i="9"/>
  <c r="S296" i="9"/>
  <c r="S294" i="9"/>
  <c r="S292" i="9"/>
  <c r="S290" i="9"/>
  <c r="S288" i="9"/>
  <c r="S286" i="9"/>
  <c r="S284" i="9"/>
  <c r="S282" i="9"/>
  <c r="S280" i="9"/>
  <c r="S278" i="9"/>
  <c r="S276" i="9"/>
  <c r="S274" i="9"/>
  <c r="S272" i="9"/>
  <c r="S270" i="9"/>
  <c r="S268" i="9"/>
  <c r="S266" i="9"/>
  <c r="S264" i="9"/>
  <c r="S262" i="9"/>
  <c r="S260" i="9"/>
  <c r="S258" i="9"/>
  <c r="S256" i="9"/>
  <c r="S254" i="9"/>
  <c r="S252" i="9"/>
  <c r="S250" i="9"/>
  <c r="S248" i="9"/>
  <c r="S246" i="9"/>
  <c r="S244" i="9"/>
  <c r="S242" i="9"/>
  <c r="S240" i="9"/>
  <c r="S238" i="9"/>
  <c r="S236" i="9"/>
  <c r="S234" i="9"/>
  <c r="S232" i="9"/>
  <c r="S230" i="9"/>
  <c r="S228" i="9"/>
  <c r="S226" i="9"/>
  <c r="S224" i="9"/>
  <c r="S222" i="9"/>
  <c r="S220" i="9"/>
  <c r="S218" i="9"/>
  <c r="S216" i="9"/>
  <c r="S214" i="9"/>
  <c r="S212" i="9"/>
  <c r="S210" i="9"/>
  <c r="S208" i="9"/>
  <c r="S206" i="9"/>
  <c r="S204" i="9"/>
  <c r="S202" i="9"/>
  <c r="S200" i="9"/>
  <c r="S198" i="9"/>
  <c r="S196" i="9"/>
  <c r="S194" i="9"/>
  <c r="S192" i="9"/>
  <c r="S190" i="9"/>
  <c r="S188" i="9"/>
  <c r="S186" i="9"/>
  <c r="S184" i="9"/>
  <c r="S182" i="9"/>
  <c r="S180" i="9"/>
  <c r="S178" i="9"/>
  <c r="S176" i="9"/>
  <c r="S174" i="9"/>
  <c r="S172" i="9"/>
  <c r="S170" i="9"/>
  <c r="S168" i="9"/>
  <c r="S166" i="9"/>
  <c r="S164" i="9"/>
  <c r="S162" i="9"/>
  <c r="S160" i="9"/>
  <c r="S158" i="9"/>
  <c r="S156" i="9"/>
  <c r="S154" i="9"/>
  <c r="S152" i="9"/>
  <c r="S150" i="9"/>
  <c r="S148" i="9"/>
  <c r="S146" i="9"/>
  <c r="S144" i="9"/>
  <c r="S142" i="9"/>
  <c r="S22" i="9"/>
  <c r="S17" i="9"/>
  <c r="S45" i="9"/>
  <c r="J21" i="9"/>
  <c r="F21" i="9" s="1"/>
  <c r="H21" i="9" s="1"/>
  <c r="J17" i="9"/>
  <c r="F17" i="9" s="1"/>
  <c r="H17" i="9" s="1"/>
  <c r="S12" i="9"/>
  <c r="S14" i="9"/>
  <c r="S18" i="9"/>
  <c r="S23" i="9"/>
  <c r="S25" i="9"/>
  <c r="S27" i="9"/>
  <c r="S30" i="9"/>
  <c r="S32" i="9"/>
  <c r="S34" i="9"/>
  <c r="S36" i="9"/>
  <c r="S38" i="9"/>
  <c r="S40" i="9"/>
  <c r="S42" i="9"/>
  <c r="S44" i="9"/>
  <c r="S139" i="9"/>
  <c r="S137" i="9"/>
  <c r="S135" i="9"/>
  <c r="S133" i="9"/>
  <c r="S131" i="9"/>
  <c r="S129" i="9"/>
  <c r="S127" i="9"/>
  <c r="S125" i="9"/>
  <c r="S123" i="9"/>
  <c r="S121" i="9"/>
  <c r="S119" i="9"/>
  <c r="S117" i="9"/>
  <c r="S115" i="9"/>
  <c r="S113" i="9"/>
  <c r="S111" i="9"/>
  <c r="S109" i="9"/>
  <c r="S107" i="9"/>
  <c r="S105" i="9"/>
  <c r="S103" i="9"/>
  <c r="S101" i="9"/>
  <c r="S99" i="9"/>
  <c r="S97" i="9"/>
  <c r="S95" i="9"/>
  <c r="S93" i="9"/>
  <c r="S91" i="9"/>
  <c r="S89" i="9"/>
  <c r="S87" i="9"/>
  <c r="S85" i="9"/>
  <c r="S83" i="9"/>
  <c r="S81" i="9"/>
  <c r="S79" i="9"/>
  <c r="S77" i="9"/>
  <c r="S75" i="9"/>
  <c r="S73" i="9"/>
  <c r="S71" i="9"/>
  <c r="S69" i="9"/>
  <c r="S67" i="9"/>
  <c r="S65" i="9"/>
  <c r="S63" i="9"/>
  <c r="S61" i="9"/>
  <c r="S59" i="9"/>
  <c r="S57" i="9"/>
  <c r="S55" i="9"/>
  <c r="S53" i="9"/>
  <c r="S51" i="9"/>
  <c r="S49" i="9"/>
  <c r="S47" i="9"/>
  <c r="S21" i="9"/>
  <c r="S141" i="9"/>
  <c r="S145" i="9"/>
  <c r="S149" i="9"/>
  <c r="S153" i="9"/>
  <c r="S157" i="9"/>
  <c r="S161" i="9"/>
  <c r="S165" i="9"/>
  <c r="S169" i="9"/>
  <c r="S173" i="9"/>
  <c r="S177" i="9"/>
  <c r="S181" i="9"/>
  <c r="S185" i="9"/>
  <c r="S189" i="9"/>
  <c r="S193" i="9"/>
  <c r="S197" i="9"/>
  <c r="S201" i="9"/>
  <c r="S205" i="9"/>
  <c r="S209" i="9"/>
  <c r="S213" i="9"/>
  <c r="S217" i="9"/>
  <c r="S221" i="9"/>
  <c r="S225" i="9"/>
  <c r="S229" i="9"/>
  <c r="S233" i="9"/>
  <c r="S237" i="9"/>
  <c r="S241" i="9"/>
  <c r="S245" i="9"/>
  <c r="S249" i="9"/>
  <c r="S253" i="9"/>
  <c r="S257" i="9"/>
  <c r="S261" i="9"/>
  <c r="S265" i="9"/>
  <c r="S269" i="9"/>
  <c r="S273" i="9"/>
  <c r="S277" i="9"/>
  <c r="S281" i="9"/>
  <c r="S285" i="9"/>
  <c r="S289" i="9"/>
  <c r="S293" i="9"/>
  <c r="S297" i="9"/>
  <c r="J29" i="9"/>
  <c r="F29" i="9" s="1"/>
  <c r="H29" i="9" s="1"/>
  <c r="J19" i="9"/>
  <c r="F19" i="9" s="1"/>
  <c r="H19" i="9" s="1"/>
  <c r="Q45" i="5"/>
  <c r="O5" i="5" s="1"/>
  <c r="J7" i="5"/>
  <c r="J45" i="5"/>
  <c r="O6" i="5" s="1"/>
  <c r="F11" i="5"/>
  <c r="I29" i="12"/>
  <c r="J22" i="9"/>
  <c r="F22" i="9" s="1"/>
  <c r="H22" i="9" s="1"/>
  <c r="AL26" i="9"/>
  <c r="AN14" i="9"/>
  <c r="AM12" i="9"/>
  <c r="J15" i="9"/>
  <c r="F15" i="9" s="1"/>
  <c r="H15" i="9" s="1"/>
  <c r="J31" i="9"/>
  <c r="F31" i="9" s="1"/>
  <c r="H31" i="9" s="1"/>
  <c r="J33" i="9"/>
  <c r="F33" i="9" s="1"/>
  <c r="H33" i="9" s="1"/>
  <c r="J35" i="9"/>
  <c r="F35" i="9" s="1"/>
  <c r="H35" i="9" s="1"/>
  <c r="J37" i="9"/>
  <c r="F37" i="9" s="1"/>
  <c r="H37" i="9" s="1"/>
  <c r="J39" i="9"/>
  <c r="F39" i="9" s="1"/>
  <c r="H39" i="9" s="1"/>
  <c r="J41" i="9"/>
  <c r="F41" i="9" s="1"/>
  <c r="H41" i="9" s="1"/>
  <c r="J43" i="9"/>
  <c r="F43" i="9" s="1"/>
  <c r="H43" i="9" s="1"/>
  <c r="J11" i="9"/>
  <c r="F11" i="9" s="1"/>
  <c r="H11" i="9" s="1"/>
  <c r="J13" i="9"/>
  <c r="F13" i="9" s="1"/>
  <c r="H13" i="9" s="1"/>
  <c r="J23" i="9"/>
  <c r="F23" i="9" s="1"/>
  <c r="H23" i="9" s="1"/>
  <c r="J25" i="9"/>
  <c r="F25" i="9" s="1"/>
  <c r="H25" i="9" s="1"/>
  <c r="J27" i="9"/>
  <c r="F27" i="9" s="1"/>
  <c r="H27" i="9" s="1"/>
  <c r="D12" i="12"/>
  <c r="AM12" i="12" s="1"/>
  <c r="J16" i="9"/>
  <c r="F16" i="9" s="1"/>
  <c r="H16" i="9" s="1"/>
  <c r="J30" i="9"/>
  <c r="F30" i="9" s="1"/>
  <c r="H30" i="9" s="1"/>
  <c r="J32" i="9"/>
  <c r="F32" i="9" s="1"/>
  <c r="H32" i="9" s="1"/>
  <c r="J34" i="9"/>
  <c r="F34" i="9" s="1"/>
  <c r="H34" i="9" s="1"/>
  <c r="J36" i="9"/>
  <c r="F36" i="9" s="1"/>
  <c r="H36" i="9" s="1"/>
  <c r="J38" i="9"/>
  <c r="F38" i="9" s="1"/>
  <c r="H38" i="9" s="1"/>
  <c r="J40" i="9"/>
  <c r="F40" i="9" s="1"/>
  <c r="H40" i="9" s="1"/>
  <c r="J42" i="9"/>
  <c r="F42" i="9" s="1"/>
  <c r="H42" i="9" s="1"/>
  <c r="J44" i="9"/>
  <c r="F44" i="9" s="1"/>
  <c r="H44" i="9" s="1"/>
  <c r="D26" i="12"/>
  <c r="I19" i="12"/>
  <c r="I19" i="13" s="1"/>
  <c r="I17" i="12"/>
  <c r="I17" i="13" s="1"/>
  <c r="I15" i="12"/>
  <c r="I15" i="13" s="1"/>
  <c r="E18" i="12"/>
  <c r="E24" i="12"/>
  <c r="E24" i="13" s="1"/>
  <c r="E28" i="12"/>
  <c r="E28" i="13" s="1"/>
  <c r="I32" i="12"/>
  <c r="I36" i="12"/>
  <c r="I40" i="12"/>
  <c r="I40" i="13" s="1"/>
  <c r="I44" i="12"/>
  <c r="I44" i="13" s="1"/>
  <c r="AL28" i="9"/>
  <c r="AN12" i="9"/>
  <c r="E2" i="8"/>
  <c r="C4" i="14"/>
  <c r="B22" i="13"/>
  <c r="AC22" i="12"/>
  <c r="C22" i="12"/>
  <c r="J22" i="12" s="1"/>
  <c r="B19" i="13"/>
  <c r="AC19" i="12"/>
  <c r="C19" i="12"/>
  <c r="B15" i="13"/>
  <c r="AC15" i="12"/>
  <c r="C15" i="12"/>
  <c r="AC43" i="12"/>
  <c r="C43" i="12"/>
  <c r="B43" i="13"/>
  <c r="AC41" i="12"/>
  <c r="C41" i="12"/>
  <c r="B41" i="13"/>
  <c r="AC39" i="12"/>
  <c r="C39" i="12"/>
  <c r="B39" i="13"/>
  <c r="AC37" i="12"/>
  <c r="C37" i="12"/>
  <c r="B37" i="13"/>
  <c r="AC35" i="12"/>
  <c r="C35" i="12"/>
  <c r="B35" i="13"/>
  <c r="AC33" i="12"/>
  <c r="C33" i="12"/>
  <c r="B33" i="13"/>
  <c r="AC31" i="12"/>
  <c r="C31" i="12"/>
  <c r="B31" i="13"/>
  <c r="AC28" i="12"/>
  <c r="C28" i="12"/>
  <c r="J28" i="12" s="1"/>
  <c r="B28" i="13"/>
  <c r="AC26" i="12"/>
  <c r="C26" i="12"/>
  <c r="B26" i="13"/>
  <c r="AC24" i="12"/>
  <c r="C24" i="12"/>
  <c r="B24" i="13"/>
  <c r="AL13" i="12"/>
  <c r="AL11" i="12"/>
  <c r="AM11" i="12"/>
  <c r="AM43" i="9"/>
  <c r="AL43" i="9"/>
  <c r="AN43" i="9"/>
  <c r="AM41" i="9"/>
  <c r="AL41" i="9"/>
  <c r="AN41" i="9"/>
  <c r="AM39" i="9"/>
  <c r="AL39" i="9"/>
  <c r="AN39" i="9"/>
  <c r="AM37" i="9"/>
  <c r="AL37" i="9"/>
  <c r="AN37" i="9"/>
  <c r="AM35" i="9"/>
  <c r="AL35" i="9"/>
  <c r="AN35" i="9"/>
  <c r="AM33" i="9"/>
  <c r="AL33" i="9"/>
  <c r="AN33" i="9"/>
  <c r="AM31" i="9"/>
  <c r="AL31" i="9"/>
  <c r="AN31" i="9"/>
  <c r="C29" i="8"/>
  <c r="C27" i="8"/>
  <c r="C25" i="8"/>
  <c r="C19" i="8"/>
  <c r="C15" i="8"/>
  <c r="C13" i="8"/>
  <c r="AM15" i="9"/>
  <c r="AL15" i="9"/>
  <c r="AN15" i="9"/>
  <c r="AM17" i="9"/>
  <c r="AL17" i="9"/>
  <c r="AN17" i="9"/>
  <c r="AM19" i="9"/>
  <c r="AL19" i="9"/>
  <c r="AN19" i="9"/>
  <c r="AM21" i="9"/>
  <c r="AL21" i="9"/>
  <c r="AN21" i="9"/>
  <c r="AM29" i="9"/>
  <c r="AL29" i="9"/>
  <c r="AN29" i="9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8" i="12"/>
  <c r="S27" i="12"/>
  <c r="S26" i="12"/>
  <c r="S25" i="12"/>
  <c r="S24" i="12"/>
  <c r="S23" i="12"/>
  <c r="S20" i="12"/>
  <c r="S18" i="12"/>
  <c r="S16" i="12"/>
  <c r="S14" i="12"/>
  <c r="S13" i="12"/>
  <c r="S12" i="12"/>
  <c r="S11" i="12"/>
  <c r="S298" i="12"/>
  <c r="S297" i="12"/>
  <c r="S296" i="12"/>
  <c r="S295" i="12"/>
  <c r="S294" i="12"/>
  <c r="S293" i="12"/>
  <c r="S292" i="12"/>
  <c r="S291" i="12"/>
  <c r="S290" i="12"/>
  <c r="S289" i="12"/>
  <c r="S288" i="12"/>
  <c r="S287" i="12"/>
  <c r="S286" i="12"/>
  <c r="S285" i="12"/>
  <c r="S284" i="12"/>
  <c r="S283" i="12"/>
  <c r="S282" i="12"/>
  <c r="S281" i="12"/>
  <c r="S280" i="12"/>
  <c r="S279" i="12"/>
  <c r="S278" i="12"/>
  <c r="S277" i="12"/>
  <c r="S276" i="12"/>
  <c r="S275" i="12"/>
  <c r="S274" i="12"/>
  <c r="S273" i="12"/>
  <c r="S272" i="12"/>
  <c r="S271" i="12"/>
  <c r="S270" i="12"/>
  <c r="S269" i="12"/>
  <c r="S268" i="12"/>
  <c r="S267" i="12"/>
  <c r="S266" i="12"/>
  <c r="S265" i="12"/>
  <c r="S264" i="12"/>
  <c r="S263" i="12"/>
  <c r="S262" i="12"/>
  <c r="S261" i="12"/>
  <c r="S260" i="12"/>
  <c r="S259" i="12"/>
  <c r="S258" i="12"/>
  <c r="S257" i="12"/>
  <c r="S256" i="12"/>
  <c r="S255" i="12"/>
  <c r="S254" i="12"/>
  <c r="S253" i="12"/>
  <c r="S252" i="12"/>
  <c r="S251" i="12"/>
  <c r="S250" i="12"/>
  <c r="S249" i="12"/>
  <c r="S248" i="12"/>
  <c r="S247" i="12"/>
  <c r="S246" i="12"/>
  <c r="S245" i="12"/>
  <c r="S244" i="12"/>
  <c r="S243" i="12"/>
  <c r="S242" i="12"/>
  <c r="S241" i="12"/>
  <c r="S240" i="12"/>
  <c r="S239" i="12"/>
  <c r="S238" i="12"/>
  <c r="S237" i="12"/>
  <c r="S236" i="12"/>
  <c r="S235" i="12"/>
  <c r="S234" i="12"/>
  <c r="S233" i="12"/>
  <c r="S232" i="12"/>
  <c r="S231" i="12"/>
  <c r="S230" i="12"/>
  <c r="S229" i="12"/>
  <c r="S228" i="12"/>
  <c r="S227" i="12"/>
  <c r="S226" i="12"/>
  <c r="S225" i="12"/>
  <c r="S224" i="12"/>
  <c r="S223" i="12"/>
  <c r="S222" i="12"/>
  <c r="S221" i="12"/>
  <c r="S220" i="12"/>
  <c r="S219" i="12"/>
  <c r="S218" i="12"/>
  <c r="S217" i="12"/>
  <c r="S216" i="12"/>
  <c r="S215" i="12"/>
  <c r="S214" i="12"/>
  <c r="S213" i="12"/>
  <c r="S212" i="12"/>
  <c r="S211" i="12"/>
  <c r="S210" i="12"/>
  <c r="S209" i="12"/>
  <c r="S208" i="12"/>
  <c r="S207" i="12"/>
  <c r="S206" i="12"/>
  <c r="S205" i="12"/>
  <c r="S204" i="12"/>
  <c r="S203" i="12"/>
  <c r="S202" i="12"/>
  <c r="S201" i="12"/>
  <c r="S200" i="12"/>
  <c r="S199" i="12"/>
  <c r="S198" i="12"/>
  <c r="S197" i="12"/>
  <c r="S196" i="12"/>
  <c r="S195" i="12"/>
  <c r="S194" i="12"/>
  <c r="S193" i="12"/>
  <c r="S192" i="12"/>
  <c r="S191" i="12"/>
  <c r="S190" i="12"/>
  <c r="S189" i="12"/>
  <c r="S188" i="12"/>
  <c r="S187" i="12"/>
  <c r="S186" i="12"/>
  <c r="S185" i="12"/>
  <c r="S184" i="12"/>
  <c r="S183" i="12"/>
  <c r="S182" i="12"/>
  <c r="S181" i="12"/>
  <c r="S180" i="12"/>
  <c r="S179" i="12"/>
  <c r="S178" i="12"/>
  <c r="S177" i="12"/>
  <c r="S176" i="12"/>
  <c r="S175" i="12"/>
  <c r="S174" i="12"/>
  <c r="S173" i="12"/>
  <c r="S172" i="12"/>
  <c r="S171" i="12"/>
  <c r="S170" i="12"/>
  <c r="S169" i="12"/>
  <c r="S168" i="12"/>
  <c r="S167" i="12"/>
  <c r="S166" i="12"/>
  <c r="S165" i="12"/>
  <c r="S164" i="12"/>
  <c r="S163" i="12"/>
  <c r="S162" i="12"/>
  <c r="S161" i="12"/>
  <c r="S160" i="12"/>
  <c r="S159" i="12"/>
  <c r="S158" i="12"/>
  <c r="S157" i="12"/>
  <c r="S156" i="12"/>
  <c r="S155" i="12"/>
  <c r="S154" i="12"/>
  <c r="S153" i="12"/>
  <c r="S152" i="12"/>
  <c r="S151" i="12"/>
  <c r="S150" i="12"/>
  <c r="S149" i="12"/>
  <c r="S148" i="12"/>
  <c r="S147" i="12"/>
  <c r="S146" i="12"/>
  <c r="S145" i="12"/>
  <c r="S144" i="12"/>
  <c r="S143" i="12"/>
  <c r="S142" i="12"/>
  <c r="S141" i="12"/>
  <c r="S140" i="12"/>
  <c r="S139" i="12"/>
  <c r="S138" i="12"/>
  <c r="S137" i="12"/>
  <c r="S136" i="12"/>
  <c r="S135" i="12"/>
  <c r="S134" i="12"/>
  <c r="S133" i="12"/>
  <c r="S132" i="12"/>
  <c r="S131" i="12"/>
  <c r="S130" i="12"/>
  <c r="S129" i="12"/>
  <c r="S128" i="12"/>
  <c r="S127" i="12"/>
  <c r="S126" i="12"/>
  <c r="S125" i="12"/>
  <c r="S124" i="12"/>
  <c r="S123" i="12"/>
  <c r="S122" i="12"/>
  <c r="S121" i="12"/>
  <c r="S120" i="12"/>
  <c r="S119" i="12"/>
  <c r="S118" i="12"/>
  <c r="S117" i="12"/>
  <c r="S116" i="12"/>
  <c r="S115" i="12"/>
  <c r="S114" i="12"/>
  <c r="S113" i="12"/>
  <c r="S112" i="12"/>
  <c r="S111" i="12"/>
  <c r="S110" i="12"/>
  <c r="S109" i="12"/>
  <c r="S108" i="12"/>
  <c r="S107" i="12"/>
  <c r="S106" i="12"/>
  <c r="S105" i="12"/>
  <c r="S104" i="12"/>
  <c r="S103" i="12"/>
  <c r="S102" i="12"/>
  <c r="S101" i="12"/>
  <c r="S100" i="12"/>
  <c r="S99" i="12"/>
  <c r="S98" i="12"/>
  <c r="S97" i="12"/>
  <c r="S96" i="12"/>
  <c r="S95" i="12"/>
  <c r="S94" i="12"/>
  <c r="S93" i="12"/>
  <c r="S92" i="12"/>
  <c r="S91" i="12"/>
  <c r="S90" i="12"/>
  <c r="S89" i="12"/>
  <c r="S88" i="12"/>
  <c r="S87" i="12"/>
  <c r="S86" i="12"/>
  <c r="S85" i="12"/>
  <c r="S84" i="12"/>
  <c r="S83" i="12"/>
  <c r="S82" i="12"/>
  <c r="S81" i="12"/>
  <c r="S80" i="12"/>
  <c r="S79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45" i="12"/>
  <c r="S21" i="12"/>
  <c r="S19" i="12"/>
  <c r="S17" i="12"/>
  <c r="S15" i="12"/>
  <c r="S29" i="12"/>
  <c r="S22" i="12"/>
  <c r="C6" i="14"/>
  <c r="J10" i="13"/>
  <c r="AG2" i="13"/>
  <c r="I10" i="13"/>
  <c r="C5" i="14"/>
  <c r="AJ22" i="14" s="1"/>
  <c r="AC14" i="13"/>
  <c r="C14" i="13"/>
  <c r="B14" i="14"/>
  <c r="AC12" i="13"/>
  <c r="C12" i="13"/>
  <c r="B12" i="14"/>
  <c r="E44" i="13"/>
  <c r="G43" i="13"/>
  <c r="I42" i="13"/>
  <c r="G41" i="13"/>
  <c r="E40" i="13"/>
  <c r="G39" i="13"/>
  <c r="I38" i="13"/>
  <c r="E38" i="13"/>
  <c r="G37" i="13"/>
  <c r="E37" i="13"/>
  <c r="I36" i="13"/>
  <c r="E36" i="13"/>
  <c r="G35" i="13"/>
  <c r="E35" i="13"/>
  <c r="I34" i="13"/>
  <c r="G33" i="13"/>
  <c r="E33" i="13"/>
  <c r="I32" i="13"/>
  <c r="E32" i="13"/>
  <c r="G31" i="13"/>
  <c r="E31" i="13"/>
  <c r="I30" i="13"/>
  <c r="E30" i="13"/>
  <c r="I28" i="13"/>
  <c r="G27" i="13"/>
  <c r="E26" i="13"/>
  <c r="I24" i="13"/>
  <c r="G23" i="13"/>
  <c r="D22" i="13"/>
  <c r="I20" i="13"/>
  <c r="E20" i="13"/>
  <c r="I18" i="13"/>
  <c r="E18" i="13"/>
  <c r="I16" i="13"/>
  <c r="I14" i="13"/>
  <c r="E14" i="13"/>
  <c r="G13" i="13"/>
  <c r="I12" i="13"/>
  <c r="E12" i="13"/>
  <c r="G11" i="13"/>
  <c r="E11" i="13"/>
  <c r="I29" i="13"/>
  <c r="E29" i="13"/>
  <c r="I22" i="13"/>
  <c r="E22" i="13"/>
  <c r="G21" i="13"/>
  <c r="D20" i="13"/>
  <c r="G19" i="13"/>
  <c r="D18" i="13"/>
  <c r="D16" i="13"/>
  <c r="G15" i="13"/>
  <c r="D14" i="13"/>
  <c r="D11" i="13"/>
  <c r="C7" i="14"/>
  <c r="D44" i="13"/>
  <c r="D40" i="13"/>
  <c r="D38" i="13"/>
  <c r="D34" i="13"/>
  <c r="D32" i="13"/>
  <c r="D27" i="13"/>
  <c r="D26" i="13"/>
  <c r="D24" i="13"/>
  <c r="G22" i="13"/>
  <c r="E21" i="13"/>
  <c r="E19" i="13"/>
  <c r="E17" i="13"/>
  <c r="E15" i="13"/>
  <c r="AM44" i="12"/>
  <c r="AN44" i="12"/>
  <c r="AL44" i="12"/>
  <c r="AM40" i="12"/>
  <c r="AN40" i="12"/>
  <c r="AL40" i="12"/>
  <c r="AM38" i="12"/>
  <c r="AN38" i="12"/>
  <c r="AL38" i="12"/>
  <c r="AN36" i="12"/>
  <c r="AL36" i="12"/>
  <c r="AM34" i="12"/>
  <c r="AL34" i="12"/>
  <c r="AM32" i="12"/>
  <c r="AM30" i="12"/>
  <c r="AN30" i="12"/>
  <c r="AN28" i="12"/>
  <c r="AL28" i="12"/>
  <c r="AM26" i="12"/>
  <c r="AN26" i="12"/>
  <c r="AL26" i="12"/>
  <c r="AM24" i="12"/>
  <c r="AL24" i="12"/>
  <c r="D19" i="8"/>
  <c r="AC16" i="12"/>
  <c r="C16" i="12"/>
  <c r="J16" i="12" s="1"/>
  <c r="B16" i="13"/>
  <c r="J12" i="12"/>
  <c r="F12" i="12" s="1"/>
  <c r="J14" i="12"/>
  <c r="F14" i="12" s="1"/>
  <c r="J18" i="12"/>
  <c r="F18" i="12" s="1"/>
  <c r="AM22" i="12"/>
  <c r="AN22" i="12"/>
  <c r="AL22" i="12"/>
  <c r="J24" i="12"/>
  <c r="C44" i="8"/>
  <c r="C42" i="8"/>
  <c r="C40" i="8"/>
  <c r="C38" i="8"/>
  <c r="C36" i="8"/>
  <c r="C34" i="8"/>
  <c r="C32" i="8"/>
  <c r="C21" i="8"/>
  <c r="AN11" i="9"/>
  <c r="B29" i="13"/>
  <c r="AC29" i="12"/>
  <c r="C29" i="12"/>
  <c r="AC21" i="12"/>
  <c r="C21" i="12"/>
  <c r="B17" i="13"/>
  <c r="AC17" i="12"/>
  <c r="C17" i="12"/>
  <c r="AC44" i="12"/>
  <c r="C44" i="12"/>
  <c r="B44" i="13"/>
  <c r="AC42" i="12"/>
  <c r="C42" i="12"/>
  <c r="B42" i="13"/>
  <c r="AC40" i="12"/>
  <c r="C40" i="12"/>
  <c r="J40" i="12" s="1"/>
  <c r="B40" i="13"/>
  <c r="AC38" i="12"/>
  <c r="C38" i="12"/>
  <c r="B38" i="13"/>
  <c r="AC36" i="12"/>
  <c r="C36" i="12"/>
  <c r="J36" i="12" s="1"/>
  <c r="B36" i="13"/>
  <c r="AC34" i="12"/>
  <c r="C34" i="12"/>
  <c r="B34" i="13"/>
  <c r="AC32" i="12"/>
  <c r="C32" i="12"/>
  <c r="B32" i="13"/>
  <c r="AC30" i="12"/>
  <c r="C30" i="12"/>
  <c r="B30" i="13"/>
  <c r="AC27" i="12"/>
  <c r="C27" i="12"/>
  <c r="B27" i="13"/>
  <c r="AC25" i="12"/>
  <c r="C25" i="12"/>
  <c r="B25" i="13"/>
  <c r="AC23" i="12"/>
  <c r="C23" i="12"/>
  <c r="B23" i="13"/>
  <c r="AM20" i="12"/>
  <c r="AN20" i="12"/>
  <c r="AL20" i="12"/>
  <c r="AM18" i="12"/>
  <c r="AN18" i="12"/>
  <c r="AL18" i="12"/>
  <c r="AM16" i="12"/>
  <c r="AN16" i="12"/>
  <c r="AL16" i="12"/>
  <c r="AM14" i="12"/>
  <c r="AN14" i="12"/>
  <c r="AL14" i="12"/>
  <c r="AL44" i="9"/>
  <c r="AM44" i="9"/>
  <c r="AN44" i="9"/>
  <c r="AL42" i="9"/>
  <c r="AM42" i="9"/>
  <c r="AN42" i="9"/>
  <c r="AL40" i="9"/>
  <c r="AM40" i="9"/>
  <c r="AN40" i="9"/>
  <c r="AL38" i="9"/>
  <c r="AM38" i="9"/>
  <c r="AN38" i="9"/>
  <c r="AL36" i="9"/>
  <c r="AM36" i="9"/>
  <c r="AN36" i="9"/>
  <c r="AL34" i="9"/>
  <c r="AM34" i="9"/>
  <c r="AN34" i="9"/>
  <c r="AL32" i="9"/>
  <c r="AM32" i="9"/>
  <c r="AN32" i="9"/>
  <c r="AL30" i="9"/>
  <c r="AM30" i="9"/>
  <c r="AN30" i="9"/>
  <c r="C28" i="8"/>
  <c r="C26" i="8"/>
  <c r="C24" i="8"/>
  <c r="AL20" i="9"/>
  <c r="AM20" i="9"/>
  <c r="AN20" i="9"/>
  <c r="AL16" i="9"/>
  <c r="AM16" i="9"/>
  <c r="AN16" i="9"/>
  <c r="C14" i="8"/>
  <c r="C12" i="8"/>
  <c r="C45" i="9"/>
  <c r="J12" i="9"/>
  <c r="F12" i="9" s="1"/>
  <c r="H12" i="9" s="1"/>
  <c r="J14" i="9"/>
  <c r="F14" i="9" s="1"/>
  <c r="H14" i="9" s="1"/>
  <c r="J18" i="9"/>
  <c r="F18" i="9" s="1"/>
  <c r="H18" i="9" s="1"/>
  <c r="J20" i="9"/>
  <c r="F20" i="9" s="1"/>
  <c r="H20" i="9" s="1"/>
  <c r="AL22" i="9"/>
  <c r="AM22" i="9"/>
  <c r="AN22" i="9"/>
  <c r="J24" i="9"/>
  <c r="F24" i="9" s="1"/>
  <c r="H24" i="9" s="1"/>
  <c r="J26" i="9"/>
  <c r="F26" i="9" s="1"/>
  <c r="H26" i="9" s="1"/>
  <c r="J28" i="9"/>
  <c r="F28" i="9" s="1"/>
  <c r="H28" i="9" s="1"/>
  <c r="AC18" i="13"/>
  <c r="C18" i="13"/>
  <c r="B18" i="14"/>
  <c r="AC13" i="13"/>
  <c r="C13" i="13"/>
  <c r="B13" i="14"/>
  <c r="AC11" i="13"/>
  <c r="C11" i="13"/>
  <c r="B11" i="14"/>
  <c r="D43" i="12"/>
  <c r="D41" i="12"/>
  <c r="D39" i="12"/>
  <c r="D37" i="12"/>
  <c r="D35" i="12"/>
  <c r="D33" i="12"/>
  <c r="D31" i="12"/>
  <c r="G29" i="12"/>
  <c r="AL27" i="12"/>
  <c r="AM27" i="12"/>
  <c r="AM23" i="12"/>
  <c r="I21" i="12"/>
  <c r="AC20" i="12"/>
  <c r="C20" i="12"/>
  <c r="J20" i="12" s="1"/>
  <c r="B20" i="13"/>
  <c r="D15" i="8"/>
  <c r="D14" i="8"/>
  <c r="D13" i="8"/>
  <c r="D12" i="8"/>
  <c r="I11" i="12"/>
  <c r="J11" i="12" s="1"/>
  <c r="F11" i="12" s="1"/>
  <c r="G12" i="12"/>
  <c r="E13" i="12"/>
  <c r="E13" i="13" s="1"/>
  <c r="I13" i="12"/>
  <c r="J13" i="12" s="1"/>
  <c r="F13" i="12" s="1"/>
  <c r="H13" i="12" s="1"/>
  <c r="G14" i="12"/>
  <c r="D15" i="12"/>
  <c r="G16" i="12"/>
  <c r="D17" i="12"/>
  <c r="G18" i="12"/>
  <c r="D19" i="12"/>
  <c r="G20" i="12"/>
  <c r="D21" i="12"/>
  <c r="E23" i="12"/>
  <c r="E23" i="13" s="1"/>
  <c r="I23" i="12"/>
  <c r="G24" i="12"/>
  <c r="E25" i="12"/>
  <c r="E25" i="13" s="1"/>
  <c r="I25" i="12"/>
  <c r="G26" i="12"/>
  <c r="E27" i="12"/>
  <c r="E27" i="13" s="1"/>
  <c r="I27" i="12"/>
  <c r="J27" i="12" s="1"/>
  <c r="G28" i="12"/>
  <c r="D29" i="12"/>
  <c r="G30" i="12"/>
  <c r="I31" i="12"/>
  <c r="G32" i="12"/>
  <c r="I33" i="12"/>
  <c r="J33" i="12" s="1"/>
  <c r="G34" i="12"/>
  <c r="I35" i="12"/>
  <c r="G36" i="12"/>
  <c r="I37" i="12"/>
  <c r="G38" i="12"/>
  <c r="I39" i="12"/>
  <c r="G40" i="12"/>
  <c r="I41" i="12"/>
  <c r="J41" i="12" s="1"/>
  <c r="G42" i="12"/>
  <c r="I43" i="12"/>
  <c r="G44" i="12"/>
  <c r="C45" i="8"/>
  <c r="C43" i="8"/>
  <c r="C41" i="8"/>
  <c r="C39" i="8"/>
  <c r="C37" i="8"/>
  <c r="C35" i="8"/>
  <c r="C33" i="8"/>
  <c r="C31" i="8"/>
  <c r="C17" i="8"/>
  <c r="D23" i="13" l="1"/>
  <c r="D12" i="13"/>
  <c r="J37" i="12"/>
  <c r="J23" i="12"/>
  <c r="F23" i="12" s="1"/>
  <c r="H23" i="12" s="1"/>
  <c r="AM25" i="12"/>
  <c r="AN12" i="12"/>
  <c r="AM28" i="12"/>
  <c r="AL32" i="12"/>
  <c r="AN34" i="12"/>
  <c r="AM36" i="12"/>
  <c r="AN42" i="12"/>
  <c r="D13" i="13"/>
  <c r="D13" i="14" s="1"/>
  <c r="AL12" i="12"/>
  <c r="AL42" i="12"/>
  <c r="D42" i="13"/>
  <c r="AM42" i="13" s="1"/>
  <c r="AL25" i="12"/>
  <c r="J44" i="12"/>
  <c r="AL30" i="12"/>
  <c r="J14" i="13"/>
  <c r="F14" i="13" s="1"/>
  <c r="J32" i="12"/>
  <c r="F32" i="12" s="1"/>
  <c r="H32" i="12" s="1"/>
  <c r="H12" i="12"/>
  <c r="H14" i="12"/>
  <c r="F45" i="5"/>
  <c r="H11" i="5"/>
  <c r="H45" i="5" s="1"/>
  <c r="O3" i="5" s="1"/>
  <c r="J3" i="5" s="1"/>
  <c r="O2" i="5"/>
  <c r="J2" i="5" s="1"/>
  <c r="O7" i="5"/>
  <c r="AN23" i="12"/>
  <c r="J43" i="12"/>
  <c r="F43" i="12" s="1"/>
  <c r="H43" i="12" s="1"/>
  <c r="J39" i="12"/>
  <c r="F39" i="12" s="1"/>
  <c r="H39" i="12" s="1"/>
  <c r="J35" i="12"/>
  <c r="F35" i="12" s="1"/>
  <c r="H35" i="12" s="1"/>
  <c r="J31" i="12"/>
  <c r="F31" i="12" s="1"/>
  <c r="H31" i="12" s="1"/>
  <c r="AN24" i="12"/>
  <c r="AN13" i="12"/>
  <c r="J15" i="12"/>
  <c r="F15" i="12" s="1"/>
  <c r="H15" i="12" s="1"/>
  <c r="J21" i="12"/>
  <c r="F21" i="12" s="1"/>
  <c r="H21" i="12" s="1"/>
  <c r="AN27" i="12"/>
  <c r="J12" i="13"/>
  <c r="F12" i="13" s="1"/>
  <c r="N2" i="9"/>
  <c r="H2" i="9" s="1"/>
  <c r="H7" i="9"/>
  <c r="C11" i="8" s="1"/>
  <c r="AN29" i="12"/>
  <c r="AL29" i="12"/>
  <c r="AM29" i="12"/>
  <c r="AN21" i="12"/>
  <c r="AL21" i="12"/>
  <c r="AM21" i="12"/>
  <c r="AN19" i="12"/>
  <c r="AL19" i="12"/>
  <c r="AM19" i="12"/>
  <c r="AN17" i="12"/>
  <c r="AL17" i="12"/>
  <c r="AM17" i="12"/>
  <c r="AN15" i="12"/>
  <c r="AL15" i="12"/>
  <c r="AM15" i="12"/>
  <c r="AC20" i="13"/>
  <c r="C20" i="13"/>
  <c r="J20" i="13" s="1"/>
  <c r="B20" i="14"/>
  <c r="AN31" i="12"/>
  <c r="AL31" i="12"/>
  <c r="AM31" i="12"/>
  <c r="AN35" i="12"/>
  <c r="AL35" i="12"/>
  <c r="AM35" i="12"/>
  <c r="AN39" i="12"/>
  <c r="AL39" i="12"/>
  <c r="AM39" i="12"/>
  <c r="AN43" i="12"/>
  <c r="AL43" i="12"/>
  <c r="AM43" i="12"/>
  <c r="E12" i="8"/>
  <c r="AC13" i="14"/>
  <c r="C13" i="14"/>
  <c r="B13" i="15"/>
  <c r="E19" i="8"/>
  <c r="AC23" i="13"/>
  <c r="C23" i="13"/>
  <c r="B23" i="14"/>
  <c r="D26" i="8"/>
  <c r="AC27" i="13"/>
  <c r="C27" i="13"/>
  <c r="B27" i="14"/>
  <c r="D31" i="8"/>
  <c r="AC32" i="13"/>
  <c r="C32" i="13"/>
  <c r="J32" i="13" s="1"/>
  <c r="B32" i="14"/>
  <c r="D35" i="8"/>
  <c r="AC36" i="13"/>
  <c r="C36" i="13"/>
  <c r="J36" i="13" s="1"/>
  <c r="B36" i="14"/>
  <c r="D39" i="8"/>
  <c r="AC40" i="13"/>
  <c r="C40" i="13"/>
  <c r="B40" i="14"/>
  <c r="D43" i="8"/>
  <c r="AC44" i="13"/>
  <c r="C44" i="13"/>
  <c r="J44" i="13" s="1"/>
  <c r="B44" i="14"/>
  <c r="D18" i="8"/>
  <c r="B17" i="14"/>
  <c r="AC17" i="13"/>
  <c r="C17" i="13"/>
  <c r="J17" i="13" s="1"/>
  <c r="D30" i="8"/>
  <c r="B29" i="14"/>
  <c r="AC29" i="13"/>
  <c r="C29" i="13"/>
  <c r="J42" i="12"/>
  <c r="F42" i="12" s="1"/>
  <c r="H42" i="12" s="1"/>
  <c r="J38" i="12"/>
  <c r="F38" i="12" s="1"/>
  <c r="H38" i="12" s="1"/>
  <c r="J34" i="12"/>
  <c r="F34" i="12" s="1"/>
  <c r="H34" i="12" s="1"/>
  <c r="J30" i="12"/>
  <c r="F30" i="12" s="1"/>
  <c r="H30" i="12" s="1"/>
  <c r="H11" i="12"/>
  <c r="D17" i="8"/>
  <c r="F16" i="12"/>
  <c r="H16" i="12" s="1"/>
  <c r="J17" i="12"/>
  <c r="AM24" i="13"/>
  <c r="AL24" i="13"/>
  <c r="AN24" i="13"/>
  <c r="AM26" i="13"/>
  <c r="AN26" i="13"/>
  <c r="AL26" i="13"/>
  <c r="AM28" i="13"/>
  <c r="AL28" i="13"/>
  <c r="AN28" i="13"/>
  <c r="AM30" i="13"/>
  <c r="AN30" i="13"/>
  <c r="AL30" i="13"/>
  <c r="AM32" i="13"/>
  <c r="AL32" i="13"/>
  <c r="AN32" i="13"/>
  <c r="AM34" i="13"/>
  <c r="AN34" i="13"/>
  <c r="AL34" i="13"/>
  <c r="AM36" i="13"/>
  <c r="AL36" i="13"/>
  <c r="AN36" i="13"/>
  <c r="AM38" i="13"/>
  <c r="AN38" i="13"/>
  <c r="AL38" i="13"/>
  <c r="AM40" i="13"/>
  <c r="AL40" i="13"/>
  <c r="AN40" i="13"/>
  <c r="AL42" i="13"/>
  <c r="AM44" i="13"/>
  <c r="AL44" i="13"/>
  <c r="AN44" i="13"/>
  <c r="AM11" i="13"/>
  <c r="AN11" i="13"/>
  <c r="AL11" i="13"/>
  <c r="AM13" i="13"/>
  <c r="J18" i="13"/>
  <c r="F18" i="13" s="1"/>
  <c r="AM22" i="13"/>
  <c r="AN22" i="13"/>
  <c r="AL22" i="13"/>
  <c r="E13" i="8"/>
  <c r="AC14" i="14"/>
  <c r="C14" i="14"/>
  <c r="B14" i="15"/>
  <c r="C5" i="15"/>
  <c r="AJ22" i="15" s="1"/>
  <c r="S44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8" i="13"/>
  <c r="S27" i="13"/>
  <c r="S26" i="13"/>
  <c r="S25" i="13"/>
  <c r="S24" i="13"/>
  <c r="S23" i="13"/>
  <c r="S20" i="13"/>
  <c r="S18" i="13"/>
  <c r="S16" i="13"/>
  <c r="S14" i="13"/>
  <c r="S13" i="13"/>
  <c r="S12" i="13"/>
  <c r="S11" i="13"/>
  <c r="S298" i="13"/>
  <c r="S297" i="13"/>
  <c r="S296" i="13"/>
  <c r="S295" i="13"/>
  <c r="S294" i="13"/>
  <c r="S293" i="13"/>
  <c r="S292" i="13"/>
  <c r="S291" i="13"/>
  <c r="S290" i="13"/>
  <c r="S289" i="13"/>
  <c r="S288" i="13"/>
  <c r="S287" i="13"/>
  <c r="S286" i="13"/>
  <c r="S285" i="13"/>
  <c r="S284" i="13"/>
  <c r="S283" i="13"/>
  <c r="S282" i="13"/>
  <c r="S281" i="13"/>
  <c r="S280" i="13"/>
  <c r="S279" i="13"/>
  <c r="S278" i="13"/>
  <c r="S277" i="13"/>
  <c r="S276" i="13"/>
  <c r="S275" i="13"/>
  <c r="S274" i="13"/>
  <c r="S273" i="13"/>
  <c r="S272" i="13"/>
  <c r="S271" i="13"/>
  <c r="S270" i="13"/>
  <c r="S269" i="13"/>
  <c r="S268" i="13"/>
  <c r="S267" i="13"/>
  <c r="S266" i="13"/>
  <c r="S265" i="13"/>
  <c r="S264" i="13"/>
  <c r="S263" i="13"/>
  <c r="S262" i="13"/>
  <c r="S261" i="13"/>
  <c r="S260" i="13"/>
  <c r="S259" i="13"/>
  <c r="S258" i="13"/>
  <c r="S257" i="13"/>
  <c r="S256" i="13"/>
  <c r="S255" i="13"/>
  <c r="S254" i="13"/>
  <c r="S253" i="13"/>
  <c r="S252" i="13"/>
  <c r="S251" i="13"/>
  <c r="S250" i="13"/>
  <c r="S249" i="13"/>
  <c r="S248" i="13"/>
  <c r="S247" i="13"/>
  <c r="S246" i="13"/>
  <c r="S245" i="13"/>
  <c r="S244" i="13"/>
  <c r="S243" i="13"/>
  <c r="S242" i="13"/>
  <c r="S241" i="13"/>
  <c r="S240" i="13"/>
  <c r="S239" i="13"/>
  <c r="S238" i="13"/>
  <c r="S237" i="13"/>
  <c r="S236" i="13"/>
  <c r="S235" i="13"/>
  <c r="S234" i="13"/>
  <c r="S233" i="13"/>
  <c r="S232" i="13"/>
  <c r="S231" i="13"/>
  <c r="S230" i="13"/>
  <c r="S229" i="13"/>
  <c r="S228" i="13"/>
  <c r="S227" i="13"/>
  <c r="S226" i="13"/>
  <c r="S225" i="13"/>
  <c r="S224" i="13"/>
  <c r="S223" i="13"/>
  <c r="S222" i="13"/>
  <c r="S221" i="13"/>
  <c r="S220" i="13"/>
  <c r="S219" i="13"/>
  <c r="S218" i="13"/>
  <c r="S217" i="13"/>
  <c r="S216" i="13"/>
  <c r="S215" i="13"/>
  <c r="S214" i="13"/>
  <c r="S213" i="13"/>
  <c r="S212" i="13"/>
  <c r="S211" i="13"/>
  <c r="S210" i="13"/>
  <c r="S209" i="13"/>
  <c r="S208" i="13"/>
  <c r="S207" i="13"/>
  <c r="S206" i="13"/>
  <c r="S205" i="13"/>
  <c r="S204" i="13"/>
  <c r="S203" i="13"/>
  <c r="S202" i="13"/>
  <c r="S201" i="13"/>
  <c r="S200" i="13"/>
  <c r="S199" i="13"/>
  <c r="S198" i="13"/>
  <c r="S197" i="13"/>
  <c r="S196" i="13"/>
  <c r="S195" i="13"/>
  <c r="S194" i="13"/>
  <c r="S193" i="13"/>
  <c r="S192" i="13"/>
  <c r="S191" i="13"/>
  <c r="S190" i="13"/>
  <c r="S189" i="13"/>
  <c r="S188" i="13"/>
  <c r="S187" i="13"/>
  <c r="S186" i="13"/>
  <c r="S185" i="13"/>
  <c r="S184" i="13"/>
  <c r="S183" i="13"/>
  <c r="S182" i="13"/>
  <c r="S181" i="13"/>
  <c r="S180" i="13"/>
  <c r="S179" i="13"/>
  <c r="S178" i="13"/>
  <c r="S177" i="13"/>
  <c r="S176" i="13"/>
  <c r="S175" i="13"/>
  <c r="S174" i="13"/>
  <c r="S173" i="13"/>
  <c r="S172" i="13"/>
  <c r="S171" i="13"/>
  <c r="S170" i="13"/>
  <c r="S169" i="13"/>
  <c r="S168" i="13"/>
  <c r="S167" i="13"/>
  <c r="S166" i="13"/>
  <c r="S165" i="13"/>
  <c r="S164" i="13"/>
  <c r="S163" i="13"/>
  <c r="S162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S149" i="13"/>
  <c r="S148" i="13"/>
  <c r="S147" i="13"/>
  <c r="S146" i="13"/>
  <c r="S145" i="13"/>
  <c r="S144" i="13"/>
  <c r="S143" i="13"/>
  <c r="S142" i="13"/>
  <c r="S141" i="13"/>
  <c r="S140" i="13"/>
  <c r="S139" i="13"/>
  <c r="S138" i="13"/>
  <c r="S137" i="13"/>
  <c r="S136" i="13"/>
  <c r="S135" i="13"/>
  <c r="S134" i="13"/>
  <c r="S133" i="13"/>
  <c r="S132" i="13"/>
  <c r="S131" i="13"/>
  <c r="S130" i="13"/>
  <c r="S129" i="13"/>
  <c r="S128" i="13"/>
  <c r="S127" i="13"/>
  <c r="S126" i="13"/>
  <c r="S125" i="13"/>
  <c r="S124" i="13"/>
  <c r="S123" i="13"/>
  <c r="S122" i="13"/>
  <c r="S121" i="13"/>
  <c r="S120" i="13"/>
  <c r="S119" i="13"/>
  <c r="S118" i="13"/>
  <c r="S117" i="13"/>
  <c r="S116" i="13"/>
  <c r="S115" i="13"/>
  <c r="S114" i="13"/>
  <c r="S113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9" i="13"/>
  <c r="S78" i="13"/>
  <c r="S77" i="13"/>
  <c r="S76" i="13"/>
  <c r="S75" i="13"/>
  <c r="S74" i="13"/>
  <c r="S73" i="13"/>
  <c r="S72" i="13"/>
  <c r="S71" i="13"/>
  <c r="S70" i="13"/>
  <c r="S69" i="13"/>
  <c r="S68" i="13"/>
  <c r="S67" i="13"/>
  <c r="S66" i="13"/>
  <c r="S65" i="13"/>
  <c r="S64" i="13"/>
  <c r="S63" i="13"/>
  <c r="S62" i="13"/>
  <c r="S61" i="13"/>
  <c r="S60" i="13"/>
  <c r="S59" i="13"/>
  <c r="S58" i="13"/>
  <c r="S57" i="13"/>
  <c r="S56" i="13"/>
  <c r="S55" i="13"/>
  <c r="S54" i="13"/>
  <c r="S53" i="13"/>
  <c r="S52" i="13"/>
  <c r="S51" i="13"/>
  <c r="S50" i="13"/>
  <c r="S49" i="13"/>
  <c r="S48" i="13"/>
  <c r="S47" i="13"/>
  <c r="S46" i="13"/>
  <c r="S45" i="13"/>
  <c r="S21" i="13"/>
  <c r="S19" i="13"/>
  <c r="S17" i="13"/>
  <c r="S15" i="13"/>
  <c r="S29" i="13"/>
  <c r="S22" i="13"/>
  <c r="C6" i="15"/>
  <c r="J10" i="14"/>
  <c r="AG2" i="14"/>
  <c r="I10" i="14"/>
  <c r="J45" i="9"/>
  <c r="N6" i="9" s="1"/>
  <c r="N7" i="9" s="1"/>
  <c r="C7" i="8" s="1"/>
  <c r="AC24" i="13"/>
  <c r="C24" i="13"/>
  <c r="B24" i="14"/>
  <c r="D27" i="8"/>
  <c r="AC28" i="13"/>
  <c r="C28" i="13"/>
  <c r="B28" i="14"/>
  <c r="AC31" i="13"/>
  <c r="C31" i="13"/>
  <c r="B31" i="14"/>
  <c r="D34" i="8"/>
  <c r="F33" i="12"/>
  <c r="H33" i="12" s="1"/>
  <c r="AC35" i="13"/>
  <c r="C35" i="13"/>
  <c r="B35" i="14"/>
  <c r="D38" i="8"/>
  <c r="F37" i="12"/>
  <c r="H37" i="12" s="1"/>
  <c r="AC39" i="13"/>
  <c r="C39" i="13"/>
  <c r="B39" i="14"/>
  <c r="D42" i="8"/>
  <c r="F41" i="12"/>
  <c r="H41" i="12" s="1"/>
  <c r="AC43" i="13"/>
  <c r="C43" i="13"/>
  <c r="B43" i="14"/>
  <c r="D20" i="8"/>
  <c r="B19" i="14"/>
  <c r="AC19" i="13"/>
  <c r="C19" i="13"/>
  <c r="C4" i="15"/>
  <c r="F2" i="8"/>
  <c r="J25" i="12"/>
  <c r="F25" i="12" s="1"/>
  <c r="H25" i="12" s="1"/>
  <c r="H18" i="12"/>
  <c r="C45" i="12"/>
  <c r="D21" i="8"/>
  <c r="F20" i="12"/>
  <c r="H20" i="12" s="1"/>
  <c r="AN25" i="12"/>
  <c r="AN33" i="12"/>
  <c r="AL33" i="12"/>
  <c r="AM33" i="12"/>
  <c r="AN37" i="12"/>
  <c r="AL37" i="12"/>
  <c r="AM37" i="12"/>
  <c r="AN41" i="12"/>
  <c r="AL41" i="12"/>
  <c r="AM41" i="12"/>
  <c r="AC11" i="14"/>
  <c r="C11" i="14"/>
  <c r="B11" i="15"/>
  <c r="E14" i="8"/>
  <c r="AC18" i="14"/>
  <c r="C18" i="14"/>
  <c r="B18" i="15"/>
  <c r="H45" i="9"/>
  <c r="N3" i="9" s="1"/>
  <c r="F45" i="9"/>
  <c r="D24" i="8"/>
  <c r="AC25" i="13"/>
  <c r="C25" i="13"/>
  <c r="B25" i="14"/>
  <c r="D28" i="8"/>
  <c r="F27" i="12"/>
  <c r="H27" i="12" s="1"/>
  <c r="AC30" i="13"/>
  <c r="C30" i="13"/>
  <c r="J30" i="13" s="1"/>
  <c r="B30" i="14"/>
  <c r="D33" i="8"/>
  <c r="AC34" i="13"/>
  <c r="C34" i="13"/>
  <c r="B34" i="14"/>
  <c r="D37" i="8"/>
  <c r="F36" i="12"/>
  <c r="H36" i="12" s="1"/>
  <c r="AC38" i="13"/>
  <c r="C38" i="13"/>
  <c r="J38" i="13" s="1"/>
  <c r="B38" i="14"/>
  <c r="D41" i="8"/>
  <c r="F40" i="12"/>
  <c r="H40" i="12" s="1"/>
  <c r="AC42" i="13"/>
  <c r="C42" i="13"/>
  <c r="B42" i="14"/>
  <c r="D45" i="8"/>
  <c r="F44" i="12"/>
  <c r="H44" i="12" s="1"/>
  <c r="D22" i="8"/>
  <c r="AC21" i="13"/>
  <c r="C21" i="13"/>
  <c r="J26" i="12"/>
  <c r="F26" i="12" s="1"/>
  <c r="H26" i="12" s="1"/>
  <c r="AC16" i="13"/>
  <c r="C16" i="13"/>
  <c r="J16" i="13" s="1"/>
  <c r="B16" i="14"/>
  <c r="J19" i="12"/>
  <c r="F19" i="12" s="1"/>
  <c r="H19" i="12" s="1"/>
  <c r="I21" i="13"/>
  <c r="AN23" i="13"/>
  <c r="AL23" i="13"/>
  <c r="AM23" i="13"/>
  <c r="AN25" i="13"/>
  <c r="AL25" i="13"/>
  <c r="AM25" i="13"/>
  <c r="AN27" i="13"/>
  <c r="AL27" i="13"/>
  <c r="AM27" i="13"/>
  <c r="G29" i="13"/>
  <c r="G29" i="14" s="1"/>
  <c r="D31" i="13"/>
  <c r="D33" i="13"/>
  <c r="D33" i="14" s="1"/>
  <c r="D35" i="13"/>
  <c r="D37" i="13"/>
  <c r="D37" i="14" s="1"/>
  <c r="D39" i="13"/>
  <c r="D41" i="13"/>
  <c r="D41" i="14" s="1"/>
  <c r="D43" i="13"/>
  <c r="D43" i="14" s="1"/>
  <c r="I44" i="14"/>
  <c r="E44" i="14"/>
  <c r="G43" i="14"/>
  <c r="E43" i="14"/>
  <c r="I42" i="14"/>
  <c r="E42" i="14"/>
  <c r="G41" i="14"/>
  <c r="E41" i="14"/>
  <c r="I40" i="14"/>
  <c r="E40" i="14"/>
  <c r="G39" i="14"/>
  <c r="E39" i="14"/>
  <c r="I38" i="14"/>
  <c r="E38" i="14"/>
  <c r="G37" i="14"/>
  <c r="E37" i="14"/>
  <c r="I36" i="14"/>
  <c r="E36" i="14"/>
  <c r="G35" i="14"/>
  <c r="E35" i="14"/>
  <c r="I34" i="14"/>
  <c r="E34" i="14"/>
  <c r="G33" i="14"/>
  <c r="E33" i="14"/>
  <c r="I32" i="14"/>
  <c r="E32" i="14"/>
  <c r="G31" i="14"/>
  <c r="E31" i="14"/>
  <c r="I30" i="14"/>
  <c r="E30" i="14"/>
  <c r="I28" i="14"/>
  <c r="E28" i="14"/>
  <c r="G27" i="14"/>
  <c r="E27" i="14"/>
  <c r="I26" i="14"/>
  <c r="E26" i="14"/>
  <c r="G25" i="14"/>
  <c r="E25" i="14"/>
  <c r="I24" i="14"/>
  <c r="E24" i="14"/>
  <c r="G23" i="14"/>
  <c r="E23" i="14"/>
  <c r="D22" i="14"/>
  <c r="I20" i="14"/>
  <c r="E20" i="14"/>
  <c r="I18" i="14"/>
  <c r="E18" i="14"/>
  <c r="I16" i="14"/>
  <c r="E16" i="14"/>
  <c r="I14" i="14"/>
  <c r="E14" i="14"/>
  <c r="G13" i="14"/>
  <c r="E13" i="14"/>
  <c r="I12" i="14"/>
  <c r="E12" i="14"/>
  <c r="G11" i="14"/>
  <c r="E11" i="14"/>
  <c r="I29" i="14"/>
  <c r="E29" i="14"/>
  <c r="I22" i="14"/>
  <c r="E22" i="14"/>
  <c r="G21" i="14"/>
  <c r="D20" i="14"/>
  <c r="G19" i="14"/>
  <c r="D18" i="14"/>
  <c r="G17" i="14"/>
  <c r="D16" i="14"/>
  <c r="G15" i="14"/>
  <c r="D14" i="14"/>
  <c r="D12" i="14"/>
  <c r="D11" i="14"/>
  <c r="C7" i="15"/>
  <c r="D44" i="14"/>
  <c r="D42" i="14"/>
  <c r="D40" i="14"/>
  <c r="D39" i="14"/>
  <c r="D38" i="14"/>
  <c r="D36" i="14"/>
  <c r="D35" i="14"/>
  <c r="D34" i="14"/>
  <c r="D32" i="14"/>
  <c r="D31" i="14"/>
  <c r="D30" i="14"/>
  <c r="D28" i="14"/>
  <c r="D27" i="14"/>
  <c r="D26" i="14"/>
  <c r="D25" i="14"/>
  <c r="D24" i="14"/>
  <c r="D23" i="14"/>
  <c r="G22" i="14"/>
  <c r="E21" i="14"/>
  <c r="I19" i="14"/>
  <c r="E19" i="14"/>
  <c r="I17" i="14"/>
  <c r="E17" i="14"/>
  <c r="I15" i="14"/>
  <c r="E15" i="14"/>
  <c r="AM12" i="13"/>
  <c r="AL12" i="13"/>
  <c r="AN12" i="13"/>
  <c r="AM14" i="13"/>
  <c r="AN14" i="13"/>
  <c r="AL14" i="13"/>
  <c r="AM16" i="13"/>
  <c r="AL16" i="13"/>
  <c r="AN16" i="13"/>
  <c r="AM18" i="13"/>
  <c r="AN18" i="13"/>
  <c r="AL18" i="13"/>
  <c r="AM20" i="13"/>
  <c r="AL20" i="13"/>
  <c r="AN20" i="13"/>
  <c r="I11" i="13"/>
  <c r="J11" i="13" s="1"/>
  <c r="G12" i="13"/>
  <c r="I13" i="13"/>
  <c r="J13" i="13" s="1"/>
  <c r="F13" i="13" s="1"/>
  <c r="H13" i="13" s="1"/>
  <c r="G14" i="13"/>
  <c r="D15" i="13"/>
  <c r="G16" i="13"/>
  <c r="D17" i="13"/>
  <c r="G18" i="13"/>
  <c r="D19" i="13"/>
  <c r="G20" i="13"/>
  <c r="D21" i="13"/>
  <c r="I23" i="13"/>
  <c r="G24" i="13"/>
  <c r="I25" i="13"/>
  <c r="G26" i="13"/>
  <c r="I27" i="13"/>
  <c r="G28" i="13"/>
  <c r="D29" i="13"/>
  <c r="G30" i="13"/>
  <c r="I31" i="13"/>
  <c r="G32" i="13"/>
  <c r="I33" i="13"/>
  <c r="G34" i="13"/>
  <c r="I35" i="13"/>
  <c r="G36" i="13"/>
  <c r="I37" i="13"/>
  <c r="G38" i="13"/>
  <c r="I39" i="13"/>
  <c r="G40" i="13"/>
  <c r="I41" i="13"/>
  <c r="G42" i="13"/>
  <c r="I43" i="13"/>
  <c r="G44" i="13"/>
  <c r="AC12" i="14"/>
  <c r="C12" i="14"/>
  <c r="B12" i="15"/>
  <c r="E15" i="8"/>
  <c r="D25" i="8"/>
  <c r="F24" i="12"/>
  <c r="H24" i="12" s="1"/>
  <c r="AC26" i="13"/>
  <c r="C26" i="13"/>
  <c r="B26" i="14"/>
  <c r="D29" i="8"/>
  <c r="F28" i="12"/>
  <c r="H28" i="12" s="1"/>
  <c r="J29" i="12"/>
  <c r="F29" i="12" s="1"/>
  <c r="H29" i="12" s="1"/>
  <c r="D32" i="8"/>
  <c r="AC33" i="13"/>
  <c r="C33" i="13"/>
  <c r="B33" i="14"/>
  <c r="D36" i="8"/>
  <c r="AC37" i="13"/>
  <c r="C37" i="13"/>
  <c r="B37" i="14"/>
  <c r="D40" i="8"/>
  <c r="AC41" i="13"/>
  <c r="C41" i="13"/>
  <c r="B41" i="14"/>
  <c r="D44" i="8"/>
  <c r="D16" i="8"/>
  <c r="B15" i="14"/>
  <c r="AC15" i="13"/>
  <c r="C15" i="13"/>
  <c r="D23" i="8"/>
  <c r="F22" i="12"/>
  <c r="H22" i="12" s="1"/>
  <c r="B22" i="14"/>
  <c r="AC22" i="13"/>
  <c r="C22" i="13"/>
  <c r="AN13" i="13" l="1"/>
  <c r="AN42" i="13"/>
  <c r="AL13" i="13"/>
  <c r="J21" i="13"/>
  <c r="I21" i="14"/>
  <c r="I11" i="14"/>
  <c r="J11" i="14" s="1"/>
  <c r="F11" i="14" s="1"/>
  <c r="H11" i="14" s="1"/>
  <c r="H12" i="13"/>
  <c r="AR29" i="5"/>
  <c r="AR19" i="5"/>
  <c r="AR17" i="5"/>
  <c r="AR15" i="5"/>
  <c r="AR28" i="5"/>
  <c r="AR20" i="5"/>
  <c r="AR18" i="5"/>
  <c r="AR16" i="5"/>
  <c r="AR14" i="5"/>
  <c r="I13" i="14"/>
  <c r="J13" i="14" s="1"/>
  <c r="F13" i="14" s="1"/>
  <c r="H13" i="14" s="1"/>
  <c r="J14" i="14"/>
  <c r="F14" i="14" s="1"/>
  <c r="J18" i="14"/>
  <c r="F18" i="14" s="1"/>
  <c r="E23" i="8"/>
  <c r="B22" i="15"/>
  <c r="AC22" i="14"/>
  <c r="C22" i="14"/>
  <c r="AC41" i="14"/>
  <c r="C41" i="14"/>
  <c r="B41" i="15"/>
  <c r="E38" i="8"/>
  <c r="AC33" i="14"/>
  <c r="C33" i="14"/>
  <c r="B33" i="15"/>
  <c r="AC26" i="14"/>
  <c r="C26" i="14"/>
  <c r="J26" i="14" s="1"/>
  <c r="B26" i="15"/>
  <c r="AC12" i="15"/>
  <c r="C12" i="15"/>
  <c r="B12" i="16"/>
  <c r="J43" i="13"/>
  <c r="F43" i="13" s="1"/>
  <c r="H43" i="13" s="1"/>
  <c r="I43" i="14"/>
  <c r="J41" i="13"/>
  <c r="F41" i="13" s="1"/>
  <c r="H41" i="13" s="1"/>
  <c r="I41" i="14"/>
  <c r="J39" i="13"/>
  <c r="F39" i="13" s="1"/>
  <c r="H39" i="13" s="1"/>
  <c r="I39" i="14"/>
  <c r="J37" i="13"/>
  <c r="F37" i="13" s="1"/>
  <c r="H37" i="13" s="1"/>
  <c r="I37" i="14"/>
  <c r="J35" i="13"/>
  <c r="F35" i="13" s="1"/>
  <c r="H35" i="13" s="1"/>
  <c r="I35" i="14"/>
  <c r="J33" i="13"/>
  <c r="F33" i="13" s="1"/>
  <c r="H33" i="13" s="1"/>
  <c r="I33" i="14"/>
  <c r="J31" i="13"/>
  <c r="F31" i="13" s="1"/>
  <c r="H31" i="13" s="1"/>
  <c r="I31" i="14"/>
  <c r="AN29" i="13"/>
  <c r="AL29" i="13"/>
  <c r="AM29" i="13"/>
  <c r="D29" i="14"/>
  <c r="J27" i="13"/>
  <c r="F27" i="13" s="1"/>
  <c r="H27" i="13" s="1"/>
  <c r="I27" i="14"/>
  <c r="J25" i="13"/>
  <c r="F25" i="13" s="1"/>
  <c r="H25" i="13" s="1"/>
  <c r="I25" i="14"/>
  <c r="J23" i="13"/>
  <c r="F23" i="13" s="1"/>
  <c r="H23" i="13" s="1"/>
  <c r="I23" i="14"/>
  <c r="G20" i="14"/>
  <c r="H18" i="13"/>
  <c r="G18" i="14"/>
  <c r="G16" i="14"/>
  <c r="H14" i="13"/>
  <c r="G14" i="14"/>
  <c r="AM23" i="14"/>
  <c r="AL23" i="14"/>
  <c r="AN23" i="14"/>
  <c r="AM25" i="14"/>
  <c r="AN25" i="14"/>
  <c r="AL25" i="14"/>
  <c r="AM27" i="14"/>
  <c r="AL27" i="14"/>
  <c r="AN27" i="14"/>
  <c r="AM31" i="14"/>
  <c r="AL31" i="14"/>
  <c r="AN31" i="14"/>
  <c r="AM33" i="14"/>
  <c r="AN33" i="14"/>
  <c r="AL33" i="14"/>
  <c r="AM35" i="14"/>
  <c r="AL35" i="14"/>
  <c r="AN35" i="14"/>
  <c r="AM37" i="14"/>
  <c r="AN37" i="14"/>
  <c r="AL37" i="14"/>
  <c r="AM39" i="14"/>
  <c r="AL39" i="14"/>
  <c r="AN39" i="14"/>
  <c r="AM41" i="14"/>
  <c r="AN41" i="14"/>
  <c r="AL41" i="14"/>
  <c r="AM43" i="14"/>
  <c r="AL43" i="14"/>
  <c r="AN43" i="14"/>
  <c r="I44" i="15"/>
  <c r="E44" i="15"/>
  <c r="G43" i="15"/>
  <c r="E43" i="15"/>
  <c r="I42" i="15"/>
  <c r="E42" i="15"/>
  <c r="G41" i="15"/>
  <c r="E41" i="15"/>
  <c r="I40" i="15"/>
  <c r="E40" i="15"/>
  <c r="G39" i="15"/>
  <c r="E39" i="15"/>
  <c r="I38" i="15"/>
  <c r="E38" i="15"/>
  <c r="G37" i="15"/>
  <c r="E37" i="15"/>
  <c r="I36" i="15"/>
  <c r="E36" i="15"/>
  <c r="G35" i="15"/>
  <c r="E35" i="15"/>
  <c r="I34" i="15"/>
  <c r="E34" i="15"/>
  <c r="G33" i="15"/>
  <c r="E33" i="15"/>
  <c r="I32" i="15"/>
  <c r="E32" i="15"/>
  <c r="G31" i="15"/>
  <c r="E31" i="15"/>
  <c r="I30" i="15"/>
  <c r="E30" i="15"/>
  <c r="I28" i="15"/>
  <c r="E28" i="15"/>
  <c r="G27" i="15"/>
  <c r="E27" i="15"/>
  <c r="I26" i="15"/>
  <c r="E26" i="15"/>
  <c r="G25" i="15"/>
  <c r="E25" i="15"/>
  <c r="I24" i="15"/>
  <c r="E24" i="15"/>
  <c r="G23" i="15"/>
  <c r="E23" i="15"/>
  <c r="D22" i="15"/>
  <c r="I20" i="15"/>
  <c r="E20" i="15"/>
  <c r="I18" i="15"/>
  <c r="E18" i="15"/>
  <c r="I16" i="15"/>
  <c r="E16" i="15"/>
  <c r="I14" i="15"/>
  <c r="E14" i="15"/>
  <c r="I13" i="15"/>
  <c r="G13" i="15"/>
  <c r="E13" i="15"/>
  <c r="I12" i="15"/>
  <c r="E12" i="15"/>
  <c r="I11" i="15"/>
  <c r="G11" i="15"/>
  <c r="E11" i="15"/>
  <c r="I29" i="15"/>
  <c r="E29" i="15"/>
  <c r="I22" i="15"/>
  <c r="E22" i="15"/>
  <c r="G21" i="15"/>
  <c r="D20" i="15"/>
  <c r="G19" i="15"/>
  <c r="D18" i="15"/>
  <c r="G17" i="15"/>
  <c r="D16" i="15"/>
  <c r="G15" i="15"/>
  <c r="D14" i="15"/>
  <c r="D13" i="15"/>
  <c r="D12" i="15"/>
  <c r="D11" i="15"/>
  <c r="C7" i="16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G29" i="15"/>
  <c r="D28" i="15"/>
  <c r="D27" i="15"/>
  <c r="D26" i="15"/>
  <c r="D25" i="15"/>
  <c r="D24" i="15"/>
  <c r="D23" i="15"/>
  <c r="G22" i="15"/>
  <c r="I21" i="15"/>
  <c r="E21" i="15"/>
  <c r="I19" i="15"/>
  <c r="E19" i="15"/>
  <c r="I17" i="15"/>
  <c r="E17" i="15"/>
  <c r="I15" i="15"/>
  <c r="E15" i="15"/>
  <c r="AN12" i="14"/>
  <c r="AL12" i="14"/>
  <c r="AM12" i="14"/>
  <c r="AN14" i="14"/>
  <c r="AL14" i="14"/>
  <c r="AM14" i="14"/>
  <c r="AN16" i="14"/>
  <c r="AL16" i="14"/>
  <c r="AM16" i="14"/>
  <c r="AN18" i="14"/>
  <c r="AL18" i="14"/>
  <c r="AM18" i="14"/>
  <c r="AN20" i="14"/>
  <c r="AL20" i="14"/>
  <c r="AM20" i="14"/>
  <c r="G12" i="14"/>
  <c r="E43" i="8"/>
  <c r="AC38" i="14"/>
  <c r="C38" i="14"/>
  <c r="J38" i="14" s="1"/>
  <c r="B38" i="15"/>
  <c r="E35" i="8"/>
  <c r="AC30" i="14"/>
  <c r="C30" i="14"/>
  <c r="B30" i="15"/>
  <c r="E26" i="8"/>
  <c r="AC18" i="15"/>
  <c r="C18" i="15"/>
  <c r="B18" i="16"/>
  <c r="AC11" i="15"/>
  <c r="C11" i="15"/>
  <c r="B11" i="16"/>
  <c r="E44" i="8"/>
  <c r="AC39" i="14"/>
  <c r="C39" i="14"/>
  <c r="B39" i="15"/>
  <c r="E36" i="8"/>
  <c r="AC31" i="14"/>
  <c r="C31" i="14"/>
  <c r="B31" i="15"/>
  <c r="E29" i="8"/>
  <c r="J28" i="13"/>
  <c r="F28" i="13" s="1"/>
  <c r="H28" i="13" s="1"/>
  <c r="AC24" i="14"/>
  <c r="C24" i="14"/>
  <c r="B24" i="15"/>
  <c r="J42" i="13"/>
  <c r="F42" i="13" s="1"/>
  <c r="H42" i="13" s="1"/>
  <c r="J34" i="13"/>
  <c r="F34" i="13" s="1"/>
  <c r="H34" i="13" s="1"/>
  <c r="J45" i="12"/>
  <c r="N6" i="12" s="1"/>
  <c r="N7" i="12" s="1"/>
  <c r="D7" i="8" s="1"/>
  <c r="E30" i="8"/>
  <c r="J29" i="13"/>
  <c r="F29" i="13" s="1"/>
  <c r="H29" i="13" s="1"/>
  <c r="B29" i="15"/>
  <c r="AC29" i="14"/>
  <c r="C29" i="14"/>
  <c r="E41" i="8"/>
  <c r="AC36" i="14"/>
  <c r="C36" i="14"/>
  <c r="B36" i="15"/>
  <c r="E24" i="8"/>
  <c r="AC13" i="15"/>
  <c r="C13" i="15"/>
  <c r="B13" i="16"/>
  <c r="AB14" i="8" s="1"/>
  <c r="C5" i="8"/>
  <c r="E16" i="8"/>
  <c r="J15" i="13"/>
  <c r="F15" i="13" s="1"/>
  <c r="H15" i="13" s="1"/>
  <c r="B15" i="15"/>
  <c r="AC15" i="14"/>
  <c r="C15" i="14"/>
  <c r="E42" i="8"/>
  <c r="AC37" i="14"/>
  <c r="C37" i="14"/>
  <c r="B37" i="15"/>
  <c r="E34" i="8"/>
  <c r="E27" i="8"/>
  <c r="J26" i="13"/>
  <c r="F26" i="13" s="1"/>
  <c r="H26" i="13" s="1"/>
  <c r="F13" i="8"/>
  <c r="G44" i="14"/>
  <c r="G42" i="14"/>
  <c r="G40" i="14"/>
  <c r="G38" i="14"/>
  <c r="G36" i="14"/>
  <c r="G34" i="14"/>
  <c r="G32" i="14"/>
  <c r="G30" i="14"/>
  <c r="G28" i="14"/>
  <c r="G26" i="14"/>
  <c r="G24" i="14"/>
  <c r="AN21" i="13"/>
  <c r="AL21" i="13"/>
  <c r="AM21" i="13"/>
  <c r="D21" i="14"/>
  <c r="AN19" i="13"/>
  <c r="AL19" i="13"/>
  <c r="AM19" i="13"/>
  <c r="D19" i="14"/>
  <c r="AN17" i="13"/>
  <c r="AL17" i="13"/>
  <c r="AM17" i="13"/>
  <c r="D17" i="14"/>
  <c r="AN15" i="13"/>
  <c r="AL15" i="13"/>
  <c r="AM15" i="13"/>
  <c r="D15" i="14"/>
  <c r="F11" i="13"/>
  <c r="AN24" i="14"/>
  <c r="AL24" i="14"/>
  <c r="AM24" i="14"/>
  <c r="AN26" i="14"/>
  <c r="AL26" i="14"/>
  <c r="AM26" i="14"/>
  <c r="AN28" i="14"/>
  <c r="AL28" i="14"/>
  <c r="AM28" i="14"/>
  <c r="AN30" i="14"/>
  <c r="AL30" i="14"/>
  <c r="AM30" i="14"/>
  <c r="AN32" i="14"/>
  <c r="AL32" i="14"/>
  <c r="AM32" i="14"/>
  <c r="AN34" i="14"/>
  <c r="AL34" i="14"/>
  <c r="AM34" i="14"/>
  <c r="AN36" i="14"/>
  <c r="AL36" i="14"/>
  <c r="AM36" i="14"/>
  <c r="AN38" i="14"/>
  <c r="AL38" i="14"/>
  <c r="AM38" i="14"/>
  <c r="AN40" i="14"/>
  <c r="AL40" i="14"/>
  <c r="AM40" i="14"/>
  <c r="AN42" i="14"/>
  <c r="AL42" i="14"/>
  <c r="AM42" i="14"/>
  <c r="AN44" i="14"/>
  <c r="AL44" i="14"/>
  <c r="AM44" i="14"/>
  <c r="AM11" i="14"/>
  <c r="AL11" i="14"/>
  <c r="AN11" i="14"/>
  <c r="AM13" i="14"/>
  <c r="AN13" i="14"/>
  <c r="AL13" i="14"/>
  <c r="J22" i="14"/>
  <c r="J29" i="14"/>
  <c r="J12" i="14"/>
  <c r="F12" i="14" s="1"/>
  <c r="AN22" i="14"/>
  <c r="AL22" i="14"/>
  <c r="AM22" i="14"/>
  <c r="J30" i="14"/>
  <c r="AN41" i="13"/>
  <c r="AL41" i="13"/>
  <c r="AM41" i="13"/>
  <c r="AN37" i="13"/>
  <c r="AL37" i="13"/>
  <c r="AM37" i="13"/>
  <c r="AN33" i="13"/>
  <c r="AL33" i="13"/>
  <c r="AM33" i="13"/>
  <c r="AC16" i="14"/>
  <c r="C16" i="14"/>
  <c r="B16" i="15"/>
  <c r="E22" i="8"/>
  <c r="F21" i="13"/>
  <c r="H21" i="13" s="1"/>
  <c r="AC21" i="14"/>
  <c r="C21" i="14"/>
  <c r="J21" i="14" s="1"/>
  <c r="C4" i="8"/>
  <c r="H3" i="9"/>
  <c r="E20" i="8"/>
  <c r="J19" i="13"/>
  <c r="F19" i="13" s="1"/>
  <c r="H19" i="13" s="1"/>
  <c r="B19" i="15"/>
  <c r="AC19" i="14"/>
  <c r="C19" i="14"/>
  <c r="F15" i="8"/>
  <c r="J40" i="13"/>
  <c r="F40" i="13" s="1"/>
  <c r="H40" i="13" s="1"/>
  <c r="J22" i="13"/>
  <c r="F22" i="13" s="1"/>
  <c r="H22" i="13" s="1"/>
  <c r="F17" i="12"/>
  <c r="H17" i="12" s="1"/>
  <c r="AC44" i="14"/>
  <c r="C44" i="14"/>
  <c r="B44" i="15"/>
  <c r="E33" i="8"/>
  <c r="F32" i="13"/>
  <c r="H32" i="13" s="1"/>
  <c r="AC27" i="14"/>
  <c r="C27" i="14"/>
  <c r="B27" i="15"/>
  <c r="C45" i="13"/>
  <c r="E21" i="8"/>
  <c r="F20" i="13"/>
  <c r="H20" i="13" s="1"/>
  <c r="F45" i="12"/>
  <c r="AN43" i="13"/>
  <c r="AL43" i="13"/>
  <c r="AM43" i="13"/>
  <c r="AN39" i="13"/>
  <c r="AL39" i="13"/>
  <c r="AM39" i="13"/>
  <c r="AN35" i="13"/>
  <c r="AL35" i="13"/>
  <c r="AM35" i="13"/>
  <c r="AN31" i="13"/>
  <c r="AL31" i="13"/>
  <c r="AM31" i="13"/>
  <c r="E17" i="8"/>
  <c r="F16" i="13"/>
  <c r="H16" i="13" s="1"/>
  <c r="AC42" i="14"/>
  <c r="C42" i="14"/>
  <c r="J42" i="14" s="1"/>
  <c r="B42" i="15"/>
  <c r="E39" i="8"/>
  <c r="F38" i="13"/>
  <c r="H38" i="13" s="1"/>
  <c r="AC34" i="14"/>
  <c r="C34" i="14"/>
  <c r="J34" i="14" s="1"/>
  <c r="B34" i="15"/>
  <c r="E31" i="8"/>
  <c r="F30" i="13"/>
  <c r="H30" i="13" s="1"/>
  <c r="AC25" i="14"/>
  <c r="C25" i="14"/>
  <c r="B25" i="15"/>
  <c r="F19" i="8"/>
  <c r="F12" i="8"/>
  <c r="G2" i="8"/>
  <c r="C4" i="16"/>
  <c r="AC43" i="14"/>
  <c r="C43" i="14"/>
  <c r="B43" i="15"/>
  <c r="E40" i="8"/>
  <c r="AC35" i="14"/>
  <c r="C35" i="14"/>
  <c r="B35" i="15"/>
  <c r="E32" i="8"/>
  <c r="AC28" i="14"/>
  <c r="C28" i="14"/>
  <c r="B28" i="15"/>
  <c r="E25" i="8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8" i="14"/>
  <c r="S27" i="14"/>
  <c r="S26" i="14"/>
  <c r="S25" i="14"/>
  <c r="S24" i="14"/>
  <c r="S23" i="14"/>
  <c r="S20" i="14"/>
  <c r="S18" i="14"/>
  <c r="S16" i="14"/>
  <c r="S14" i="14"/>
  <c r="S13" i="14"/>
  <c r="S12" i="14"/>
  <c r="S11" i="14"/>
  <c r="S298" i="14"/>
  <c r="S297" i="14"/>
  <c r="S296" i="14"/>
  <c r="S295" i="14"/>
  <c r="S294" i="14"/>
  <c r="S293" i="14"/>
  <c r="S292" i="14"/>
  <c r="S291" i="14"/>
  <c r="S290" i="14"/>
  <c r="S289" i="14"/>
  <c r="S288" i="14"/>
  <c r="S287" i="14"/>
  <c r="S286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70" i="14"/>
  <c r="S269" i="14"/>
  <c r="S268" i="14"/>
  <c r="S267" i="14"/>
  <c r="S266" i="14"/>
  <c r="S265" i="14"/>
  <c r="S264" i="14"/>
  <c r="S263" i="14"/>
  <c r="S262" i="14"/>
  <c r="S261" i="14"/>
  <c r="S260" i="14"/>
  <c r="S259" i="14"/>
  <c r="S258" i="14"/>
  <c r="S257" i="14"/>
  <c r="S256" i="14"/>
  <c r="S255" i="14"/>
  <c r="S254" i="14"/>
  <c r="S253" i="14"/>
  <c r="S252" i="14"/>
  <c r="S251" i="14"/>
  <c r="S250" i="14"/>
  <c r="S249" i="14"/>
  <c r="S248" i="14"/>
  <c r="S247" i="14"/>
  <c r="S246" i="14"/>
  <c r="S245" i="14"/>
  <c r="S244" i="14"/>
  <c r="S243" i="14"/>
  <c r="S242" i="14"/>
  <c r="S241" i="14"/>
  <c r="S240" i="14"/>
  <c r="S239" i="14"/>
  <c r="S238" i="14"/>
  <c r="S237" i="14"/>
  <c r="S236" i="14"/>
  <c r="S235" i="14"/>
  <c r="S234" i="14"/>
  <c r="S233" i="14"/>
  <c r="S232" i="14"/>
  <c r="S231" i="14"/>
  <c r="S230" i="14"/>
  <c r="S229" i="14"/>
  <c r="S228" i="14"/>
  <c r="S227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5" i="14"/>
  <c r="S204" i="14"/>
  <c r="S203" i="14"/>
  <c r="S202" i="14"/>
  <c r="S201" i="14"/>
  <c r="S200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7" i="14"/>
  <c r="S176" i="14"/>
  <c r="S175" i="14"/>
  <c r="S174" i="14"/>
  <c r="S173" i="14"/>
  <c r="S172" i="14"/>
  <c r="S171" i="14"/>
  <c r="S170" i="14"/>
  <c r="S169" i="14"/>
  <c r="S168" i="14"/>
  <c r="S167" i="14"/>
  <c r="S166" i="14"/>
  <c r="S165" i="14"/>
  <c r="S164" i="14"/>
  <c r="S163" i="14"/>
  <c r="S162" i="14"/>
  <c r="S161" i="14"/>
  <c r="S160" i="14"/>
  <c r="S159" i="14"/>
  <c r="S158" i="14"/>
  <c r="S157" i="14"/>
  <c r="S156" i="14"/>
  <c r="S155" i="14"/>
  <c r="S154" i="14"/>
  <c r="S153" i="14"/>
  <c r="S152" i="14"/>
  <c r="S151" i="14"/>
  <c r="S150" i="14"/>
  <c r="S149" i="14"/>
  <c r="S148" i="14"/>
  <c r="S147" i="14"/>
  <c r="S146" i="14"/>
  <c r="S145" i="14"/>
  <c r="S144" i="14"/>
  <c r="S143" i="14"/>
  <c r="S142" i="14"/>
  <c r="S141" i="14"/>
  <c r="S140" i="14"/>
  <c r="S139" i="14"/>
  <c r="S138" i="14"/>
  <c r="S137" i="14"/>
  <c r="S136" i="14"/>
  <c r="S135" i="14"/>
  <c r="S134" i="14"/>
  <c r="S133" i="14"/>
  <c r="S132" i="14"/>
  <c r="S131" i="14"/>
  <c r="S130" i="14"/>
  <c r="S129" i="14"/>
  <c r="S128" i="14"/>
  <c r="S127" i="14"/>
  <c r="S126" i="14"/>
  <c r="S125" i="14"/>
  <c r="S124" i="14"/>
  <c r="S123" i="14"/>
  <c r="S122" i="14"/>
  <c r="S121" i="14"/>
  <c r="S120" i="14"/>
  <c r="S119" i="14"/>
  <c r="S118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5" i="14"/>
  <c r="S74" i="14"/>
  <c r="S73" i="14"/>
  <c r="S72" i="14"/>
  <c r="S71" i="14"/>
  <c r="S70" i="14"/>
  <c r="S69" i="14"/>
  <c r="S68" i="14"/>
  <c r="S67" i="14"/>
  <c r="S66" i="14"/>
  <c r="S65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S46" i="14"/>
  <c r="S45" i="14"/>
  <c r="S21" i="14"/>
  <c r="S19" i="14"/>
  <c r="S17" i="14"/>
  <c r="S15" i="14"/>
  <c r="S29" i="14"/>
  <c r="S22" i="14"/>
  <c r="C6" i="16"/>
  <c r="J10" i="15"/>
  <c r="AG2" i="15"/>
  <c r="I10" i="15"/>
  <c r="C5" i="16"/>
  <c r="AJ22" i="16" s="1"/>
  <c r="AC14" i="15"/>
  <c r="C14" i="15"/>
  <c r="B14" i="16"/>
  <c r="J24" i="13"/>
  <c r="F24" i="13" s="1"/>
  <c r="H24" i="13" s="1"/>
  <c r="E18" i="8"/>
  <c r="F17" i="13"/>
  <c r="H17" i="13" s="1"/>
  <c r="B17" i="15"/>
  <c r="AC17" i="14"/>
  <c r="C17" i="14"/>
  <c r="E45" i="8"/>
  <c r="F44" i="13"/>
  <c r="H44" i="13" s="1"/>
  <c r="AC40" i="14"/>
  <c r="C40" i="14"/>
  <c r="B40" i="15"/>
  <c r="E37" i="8"/>
  <c r="F36" i="13"/>
  <c r="H36" i="13" s="1"/>
  <c r="AC32" i="14"/>
  <c r="C32" i="14"/>
  <c r="B32" i="15"/>
  <c r="E28" i="8"/>
  <c r="AC23" i="14"/>
  <c r="C23" i="14"/>
  <c r="B23" i="15"/>
  <c r="F14" i="8"/>
  <c r="AC20" i="14"/>
  <c r="C20" i="14"/>
  <c r="B20" i="15"/>
  <c r="AR30" i="5" l="1"/>
  <c r="J5" i="5" s="1"/>
  <c r="AR21" i="5"/>
  <c r="AR23" i="5" s="1"/>
  <c r="J4" i="5" s="1"/>
  <c r="AJ19" i="9"/>
  <c r="AJ20" i="9"/>
  <c r="AJ28" i="9"/>
  <c r="J18" i="15"/>
  <c r="F18" i="15" s="1"/>
  <c r="H18" i="14"/>
  <c r="J12" i="15"/>
  <c r="F12" i="15" s="1"/>
  <c r="J25" i="14"/>
  <c r="F25" i="14" s="1"/>
  <c r="H25" i="14" s="1"/>
  <c r="J31" i="14"/>
  <c r="F31" i="14" s="1"/>
  <c r="H31" i="14" s="1"/>
  <c r="J33" i="14"/>
  <c r="F33" i="14" s="1"/>
  <c r="H33" i="14" s="1"/>
  <c r="J35" i="14"/>
  <c r="F35" i="14" s="1"/>
  <c r="H35" i="14" s="1"/>
  <c r="J37" i="14"/>
  <c r="F37" i="14" s="1"/>
  <c r="H37" i="14" s="1"/>
  <c r="J39" i="14"/>
  <c r="F39" i="14" s="1"/>
  <c r="H39" i="14" s="1"/>
  <c r="J41" i="14"/>
  <c r="F41" i="14" s="1"/>
  <c r="H41" i="14" s="1"/>
  <c r="N2" i="13"/>
  <c r="H2" i="13" s="1"/>
  <c r="AC34" i="15"/>
  <c r="C34" i="15"/>
  <c r="J34" i="15" s="1"/>
  <c r="B34" i="16"/>
  <c r="AB35" i="8"/>
  <c r="F28" i="8"/>
  <c r="F45" i="8"/>
  <c r="N2" i="12"/>
  <c r="H2" i="12" s="1"/>
  <c r="H7" i="12"/>
  <c r="D11" i="8" s="1"/>
  <c r="H45" i="12"/>
  <c r="N3" i="12" s="1"/>
  <c r="F16" i="8"/>
  <c r="J15" i="14"/>
  <c r="C45" i="14"/>
  <c r="B15" i="16"/>
  <c r="AC15" i="15"/>
  <c r="C15" i="15"/>
  <c r="G14" i="8"/>
  <c r="F37" i="8"/>
  <c r="AC39" i="15"/>
  <c r="C39" i="15"/>
  <c r="B39" i="16"/>
  <c r="AC18" i="16"/>
  <c r="C18" i="16"/>
  <c r="B18" i="17"/>
  <c r="AB19" i="8"/>
  <c r="AC20" i="15"/>
  <c r="C20" i="15"/>
  <c r="J20" i="15" s="1"/>
  <c r="B20" i="16"/>
  <c r="AB21" i="8" s="1"/>
  <c r="F24" i="8"/>
  <c r="F33" i="8"/>
  <c r="F41" i="8"/>
  <c r="F18" i="8"/>
  <c r="J17" i="14"/>
  <c r="F17" i="14" s="1"/>
  <c r="H17" i="14" s="1"/>
  <c r="B17" i="16"/>
  <c r="AC17" i="15"/>
  <c r="C17" i="15"/>
  <c r="G15" i="8"/>
  <c r="F29" i="8"/>
  <c r="J28" i="14"/>
  <c r="F28" i="14" s="1"/>
  <c r="H28" i="14" s="1"/>
  <c r="AC35" i="15"/>
  <c r="C35" i="15"/>
  <c r="B35" i="16"/>
  <c r="AB36" i="8" s="1"/>
  <c r="F44" i="8"/>
  <c r="H2" i="8"/>
  <c r="C4" i="17"/>
  <c r="AC25" i="15"/>
  <c r="C25" i="15"/>
  <c r="B25" i="16"/>
  <c r="AC42" i="15"/>
  <c r="C42" i="15"/>
  <c r="J42" i="15" s="1"/>
  <c r="B42" i="16"/>
  <c r="C6" i="8"/>
  <c r="AJ29" i="9"/>
  <c r="AJ17" i="9"/>
  <c r="AJ15" i="9"/>
  <c r="AJ18" i="9"/>
  <c r="AJ14" i="9"/>
  <c r="AJ16" i="9"/>
  <c r="F17" i="8"/>
  <c r="J16" i="14"/>
  <c r="F16" i="14" s="1"/>
  <c r="H16" i="14" s="1"/>
  <c r="J44" i="14"/>
  <c r="F44" i="14" s="1"/>
  <c r="H44" i="14" s="1"/>
  <c r="J40" i="14"/>
  <c r="F40" i="14" s="1"/>
  <c r="H40" i="14" s="1"/>
  <c r="J36" i="14"/>
  <c r="F36" i="14" s="1"/>
  <c r="H36" i="14" s="1"/>
  <c r="J32" i="14"/>
  <c r="F32" i="14" s="1"/>
  <c r="H32" i="14" s="1"/>
  <c r="J45" i="13"/>
  <c r="N6" i="13" s="1"/>
  <c r="N7" i="13" s="1"/>
  <c r="E7" i="8" s="1"/>
  <c r="AC37" i="15"/>
  <c r="C37" i="15"/>
  <c r="B37" i="16"/>
  <c r="F25" i="8"/>
  <c r="J24" i="14"/>
  <c r="F24" i="14" s="1"/>
  <c r="H24" i="14" s="1"/>
  <c r="AC31" i="15"/>
  <c r="C31" i="15"/>
  <c r="B31" i="16"/>
  <c r="AB32" i="8" s="1"/>
  <c r="AC11" i="16"/>
  <c r="C11" i="16"/>
  <c r="B11" i="17"/>
  <c r="AB12" i="8"/>
  <c r="AC30" i="15"/>
  <c r="C30" i="15"/>
  <c r="B30" i="16"/>
  <c r="AC38" i="15"/>
  <c r="C38" i="15"/>
  <c r="J38" i="15" s="1"/>
  <c r="B38" i="16"/>
  <c r="AN24" i="15"/>
  <c r="AL24" i="15"/>
  <c r="AM24" i="15"/>
  <c r="AN26" i="15"/>
  <c r="AL26" i="15"/>
  <c r="AM26" i="15"/>
  <c r="AN28" i="15"/>
  <c r="AL28" i="15"/>
  <c r="AM28" i="15"/>
  <c r="AN30" i="15"/>
  <c r="AL30" i="15"/>
  <c r="AM30" i="15"/>
  <c r="AN32" i="15"/>
  <c r="AL32" i="15"/>
  <c r="AM32" i="15"/>
  <c r="AN34" i="15"/>
  <c r="AL34" i="15"/>
  <c r="AM34" i="15"/>
  <c r="AN36" i="15"/>
  <c r="AL36" i="15"/>
  <c r="AM36" i="15"/>
  <c r="AN38" i="15"/>
  <c r="AL38" i="15"/>
  <c r="AM38" i="15"/>
  <c r="AN40" i="15"/>
  <c r="AL40" i="15"/>
  <c r="AM40" i="15"/>
  <c r="AN42" i="15"/>
  <c r="AL42" i="15"/>
  <c r="AM42" i="15"/>
  <c r="AN44" i="15"/>
  <c r="AL44" i="15"/>
  <c r="AM44" i="15"/>
  <c r="AM11" i="15"/>
  <c r="AN11" i="15"/>
  <c r="AL11" i="15"/>
  <c r="AM13" i="15"/>
  <c r="AL13" i="15"/>
  <c r="AN13" i="15"/>
  <c r="J14" i="15"/>
  <c r="F14" i="15" s="1"/>
  <c r="AN22" i="15"/>
  <c r="AL22" i="15"/>
  <c r="AM22" i="15"/>
  <c r="J30" i="15"/>
  <c r="H14" i="14"/>
  <c r="J23" i="14"/>
  <c r="F23" i="14" s="1"/>
  <c r="H23" i="14" s="1"/>
  <c r="J27" i="14"/>
  <c r="F27" i="14" s="1"/>
  <c r="H27" i="14" s="1"/>
  <c r="AM29" i="14"/>
  <c r="AN29" i="14"/>
  <c r="AL29" i="14"/>
  <c r="J43" i="14"/>
  <c r="F43" i="14" s="1"/>
  <c r="H43" i="14" s="1"/>
  <c r="AC12" i="16"/>
  <c r="C12" i="16"/>
  <c r="B12" i="17"/>
  <c r="AC26" i="15"/>
  <c r="C26" i="15"/>
  <c r="B26" i="16"/>
  <c r="AC33" i="15"/>
  <c r="C33" i="15"/>
  <c r="B33" i="16"/>
  <c r="AC41" i="15"/>
  <c r="C41" i="15"/>
  <c r="B41" i="16"/>
  <c r="F23" i="8"/>
  <c r="F22" i="14"/>
  <c r="H22" i="14" s="1"/>
  <c r="B22" i="16"/>
  <c r="AC22" i="15"/>
  <c r="C22" i="15"/>
  <c r="J22" i="15" s="1"/>
  <c r="F21" i="8"/>
  <c r="AC23" i="15"/>
  <c r="C23" i="15"/>
  <c r="B23" i="16"/>
  <c r="AC32" i="15"/>
  <c r="C32" i="15"/>
  <c r="J32" i="15" s="1"/>
  <c r="B32" i="16"/>
  <c r="AC40" i="15"/>
  <c r="C40" i="15"/>
  <c r="B40" i="16"/>
  <c r="H7" i="13"/>
  <c r="E11" i="8" s="1"/>
  <c r="AC14" i="16"/>
  <c r="C14" i="16"/>
  <c r="B14" i="17"/>
  <c r="AB15" i="8"/>
  <c r="C5" i="17"/>
  <c r="AJ22" i="17" s="1"/>
  <c r="S44" i="15"/>
  <c r="S43" i="15"/>
  <c r="S42" i="15"/>
  <c r="S41" i="15"/>
  <c r="S40" i="15"/>
  <c r="S39" i="15"/>
  <c r="S38" i="15"/>
  <c r="S37" i="15"/>
  <c r="S36" i="15"/>
  <c r="S35" i="15"/>
  <c r="S34" i="15"/>
  <c r="S33" i="15"/>
  <c r="S32" i="15"/>
  <c r="S31" i="15"/>
  <c r="S30" i="15"/>
  <c r="S28" i="15"/>
  <c r="S27" i="15"/>
  <c r="S26" i="15"/>
  <c r="S25" i="15"/>
  <c r="S24" i="15"/>
  <c r="S23" i="15"/>
  <c r="S20" i="15"/>
  <c r="S18" i="15"/>
  <c r="S16" i="15"/>
  <c r="S14" i="15"/>
  <c r="S13" i="15"/>
  <c r="S12" i="15"/>
  <c r="S11" i="15"/>
  <c r="S298" i="15"/>
  <c r="S297" i="15"/>
  <c r="S296" i="15"/>
  <c r="S295" i="15"/>
  <c r="S294" i="15"/>
  <c r="S293" i="15"/>
  <c r="S292" i="15"/>
  <c r="S291" i="15"/>
  <c r="S290" i="15"/>
  <c r="S289" i="15"/>
  <c r="S288" i="15"/>
  <c r="S287" i="15"/>
  <c r="S286" i="15"/>
  <c r="S285" i="15"/>
  <c r="S284" i="15"/>
  <c r="S283" i="15"/>
  <c r="S282" i="15"/>
  <c r="S281" i="15"/>
  <c r="S280" i="15"/>
  <c r="S279" i="15"/>
  <c r="S278" i="15"/>
  <c r="S277" i="15"/>
  <c r="S276" i="15"/>
  <c r="S275" i="15"/>
  <c r="S274" i="15"/>
  <c r="S273" i="15"/>
  <c r="S272" i="15"/>
  <c r="S271" i="15"/>
  <c r="S270" i="15"/>
  <c r="S269" i="15"/>
  <c r="S268" i="15"/>
  <c r="S267" i="15"/>
  <c r="S266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8" i="15"/>
  <c r="S247" i="15"/>
  <c r="S246" i="15"/>
  <c r="S245" i="15"/>
  <c r="S244" i="15"/>
  <c r="S243" i="15"/>
  <c r="S242" i="15"/>
  <c r="S241" i="15"/>
  <c r="S240" i="15"/>
  <c r="S239" i="15"/>
  <c r="S238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8" i="15"/>
  <c r="S217" i="15"/>
  <c r="S216" i="15"/>
  <c r="S215" i="15"/>
  <c r="S214" i="15"/>
  <c r="S213" i="15"/>
  <c r="S212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7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9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3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10" i="15"/>
  <c r="S109" i="15"/>
  <c r="S108" i="15"/>
  <c r="S107" i="15"/>
  <c r="S106" i="15"/>
  <c r="S105" i="15"/>
  <c r="S104" i="15"/>
  <c r="S103" i="15"/>
  <c r="S102" i="15"/>
  <c r="S101" i="15"/>
  <c r="S100" i="15"/>
  <c r="S99" i="15"/>
  <c r="S98" i="15"/>
  <c r="S97" i="15"/>
  <c r="S96" i="15"/>
  <c r="S95" i="15"/>
  <c r="S94" i="15"/>
  <c r="S93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21" i="15"/>
  <c r="S19" i="15"/>
  <c r="S17" i="15"/>
  <c r="S15" i="15"/>
  <c r="S29" i="15"/>
  <c r="S22" i="15"/>
  <c r="C6" i="17"/>
  <c r="J10" i="16"/>
  <c r="AG2" i="16"/>
  <c r="I10" i="16"/>
  <c r="AC28" i="15"/>
  <c r="C28" i="15"/>
  <c r="B28" i="16"/>
  <c r="F36" i="8"/>
  <c r="AC43" i="15"/>
  <c r="C43" i="15"/>
  <c r="B43" i="16"/>
  <c r="AB44" i="8" s="1"/>
  <c r="F26" i="8"/>
  <c r="F35" i="8"/>
  <c r="F34" i="14"/>
  <c r="H34" i="14" s="1"/>
  <c r="F43" i="8"/>
  <c r="F42" i="14"/>
  <c r="H42" i="14" s="1"/>
  <c r="AC27" i="15"/>
  <c r="C27" i="15"/>
  <c r="B27" i="16"/>
  <c r="AC44" i="15"/>
  <c r="C44" i="15"/>
  <c r="J44" i="15" s="1"/>
  <c r="B44" i="16"/>
  <c r="F20" i="8"/>
  <c r="B19" i="16"/>
  <c r="AC19" i="15"/>
  <c r="C19" i="15"/>
  <c r="J19" i="15" s="1"/>
  <c r="F21" i="14"/>
  <c r="H21" i="14" s="1"/>
  <c r="F22" i="8"/>
  <c r="AC21" i="15"/>
  <c r="C21" i="15"/>
  <c r="J21" i="15" s="1"/>
  <c r="AC16" i="15"/>
  <c r="C16" i="15"/>
  <c r="B16" i="16"/>
  <c r="F45" i="13"/>
  <c r="H11" i="13"/>
  <c r="H45" i="13" s="1"/>
  <c r="N3" i="13" s="1"/>
  <c r="AM15" i="14"/>
  <c r="AL15" i="14"/>
  <c r="AN15" i="14"/>
  <c r="AM17" i="14"/>
  <c r="AN17" i="14"/>
  <c r="AL17" i="14"/>
  <c r="AM19" i="14"/>
  <c r="AL19" i="14"/>
  <c r="AN19" i="14"/>
  <c r="AM21" i="14"/>
  <c r="AN21" i="14"/>
  <c r="AL21" i="14"/>
  <c r="AB13" i="8"/>
  <c r="F38" i="8"/>
  <c r="AC13" i="16"/>
  <c r="C13" i="16"/>
  <c r="B13" i="17"/>
  <c r="AC36" i="15"/>
  <c r="C36" i="15"/>
  <c r="J36" i="15" s="1"/>
  <c r="B36" i="16"/>
  <c r="F29" i="14"/>
  <c r="H29" i="14" s="1"/>
  <c r="F30" i="8"/>
  <c r="B29" i="16"/>
  <c r="AC29" i="15"/>
  <c r="C29" i="15"/>
  <c r="AC24" i="15"/>
  <c r="C24" i="15"/>
  <c r="B24" i="16"/>
  <c r="F32" i="8"/>
  <c r="F40" i="8"/>
  <c r="G12" i="8"/>
  <c r="G19" i="8"/>
  <c r="F31" i="8"/>
  <c r="F30" i="14"/>
  <c r="H30" i="14" s="1"/>
  <c r="AB39" i="8"/>
  <c r="F39" i="8"/>
  <c r="F38" i="14"/>
  <c r="H38" i="14" s="1"/>
  <c r="J20" i="14"/>
  <c r="F20" i="14" s="1"/>
  <c r="H20" i="14" s="1"/>
  <c r="H12" i="14"/>
  <c r="J15" i="15"/>
  <c r="AM23" i="15"/>
  <c r="AN23" i="15"/>
  <c r="AL23" i="15"/>
  <c r="AM25" i="15"/>
  <c r="AL25" i="15"/>
  <c r="AN25" i="15"/>
  <c r="AM27" i="15"/>
  <c r="AN27" i="15"/>
  <c r="AL27" i="15"/>
  <c r="AM31" i="15"/>
  <c r="AN31" i="15"/>
  <c r="AL31" i="15"/>
  <c r="AM33" i="15"/>
  <c r="AL33" i="15"/>
  <c r="AN33" i="15"/>
  <c r="AM35" i="15"/>
  <c r="AN35" i="15"/>
  <c r="AL35" i="15"/>
  <c r="AM37" i="15"/>
  <c r="AL37" i="15"/>
  <c r="AN37" i="15"/>
  <c r="AM39" i="15"/>
  <c r="AN39" i="15"/>
  <c r="AL39" i="15"/>
  <c r="AM41" i="15"/>
  <c r="AL41" i="15"/>
  <c r="AN41" i="15"/>
  <c r="AM43" i="15"/>
  <c r="AN43" i="15"/>
  <c r="AL43" i="15"/>
  <c r="I44" i="16"/>
  <c r="E44" i="16"/>
  <c r="G43" i="16"/>
  <c r="E43" i="16"/>
  <c r="I42" i="16"/>
  <c r="E42" i="16"/>
  <c r="G41" i="16"/>
  <c r="E41" i="16"/>
  <c r="I40" i="16"/>
  <c r="E40" i="16"/>
  <c r="G39" i="16"/>
  <c r="E39" i="16"/>
  <c r="I38" i="16"/>
  <c r="E38" i="16"/>
  <c r="G37" i="16"/>
  <c r="E37" i="16"/>
  <c r="I36" i="16"/>
  <c r="E36" i="16"/>
  <c r="G35" i="16"/>
  <c r="E35" i="16"/>
  <c r="I34" i="16"/>
  <c r="E34" i="16"/>
  <c r="G33" i="16"/>
  <c r="E33" i="16"/>
  <c r="I32" i="16"/>
  <c r="E32" i="16"/>
  <c r="G31" i="16"/>
  <c r="E31" i="16"/>
  <c r="I30" i="16"/>
  <c r="E30" i="16"/>
  <c r="I28" i="16"/>
  <c r="E28" i="16"/>
  <c r="G27" i="16"/>
  <c r="E27" i="16"/>
  <c r="I26" i="16"/>
  <c r="E26" i="16"/>
  <c r="G25" i="16"/>
  <c r="E25" i="16"/>
  <c r="I24" i="16"/>
  <c r="E24" i="16"/>
  <c r="G23" i="16"/>
  <c r="E23" i="16"/>
  <c r="D22" i="16"/>
  <c r="I20" i="16"/>
  <c r="E20" i="16"/>
  <c r="I18" i="16"/>
  <c r="E18" i="16"/>
  <c r="I16" i="16"/>
  <c r="E16" i="16"/>
  <c r="I14" i="16"/>
  <c r="E14" i="16"/>
  <c r="I13" i="16"/>
  <c r="G13" i="16"/>
  <c r="E13" i="16"/>
  <c r="I12" i="16"/>
  <c r="E12" i="16"/>
  <c r="I11" i="16"/>
  <c r="G11" i="16"/>
  <c r="E11" i="16"/>
  <c r="I29" i="16"/>
  <c r="E29" i="16"/>
  <c r="I22" i="16"/>
  <c r="E22" i="16"/>
  <c r="G21" i="16"/>
  <c r="D20" i="16"/>
  <c r="G19" i="16"/>
  <c r="D18" i="16"/>
  <c r="G17" i="16"/>
  <c r="D16" i="16"/>
  <c r="G15" i="16"/>
  <c r="D14" i="16"/>
  <c r="D13" i="16"/>
  <c r="D12" i="16"/>
  <c r="D11" i="16"/>
  <c r="C7" i="17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G29" i="16"/>
  <c r="D28" i="16"/>
  <c r="D27" i="16"/>
  <c r="D26" i="16"/>
  <c r="D25" i="16"/>
  <c r="D24" i="16"/>
  <c r="D23" i="16"/>
  <c r="G22" i="16"/>
  <c r="I21" i="16"/>
  <c r="E21" i="16"/>
  <c r="I19" i="16"/>
  <c r="E19" i="16"/>
  <c r="I17" i="16"/>
  <c r="E17" i="16"/>
  <c r="I15" i="16"/>
  <c r="E15" i="16"/>
  <c r="AN12" i="15"/>
  <c r="AL12" i="15"/>
  <c r="AM12" i="15"/>
  <c r="AN14" i="15"/>
  <c r="AL14" i="15"/>
  <c r="AM14" i="15"/>
  <c r="AN16" i="15"/>
  <c r="AL16" i="15"/>
  <c r="AM16" i="15"/>
  <c r="AN18" i="15"/>
  <c r="AL18" i="15"/>
  <c r="AM18" i="15"/>
  <c r="AN20" i="15"/>
  <c r="AL20" i="15"/>
  <c r="AM20" i="15"/>
  <c r="J11" i="15"/>
  <c r="G12" i="15"/>
  <c r="J13" i="15"/>
  <c r="F13" i="15" s="1"/>
  <c r="H13" i="15" s="1"/>
  <c r="G14" i="15"/>
  <c r="D15" i="15"/>
  <c r="D15" i="16" s="1"/>
  <c r="G16" i="15"/>
  <c r="D17" i="15"/>
  <c r="D17" i="16" s="1"/>
  <c r="G18" i="15"/>
  <c r="D19" i="15"/>
  <c r="D19" i="16" s="1"/>
  <c r="G20" i="15"/>
  <c r="D21" i="15"/>
  <c r="D21" i="16" s="1"/>
  <c r="I23" i="15"/>
  <c r="J23" i="15" s="1"/>
  <c r="G24" i="15"/>
  <c r="G24" i="16" s="1"/>
  <c r="I25" i="15"/>
  <c r="J25" i="15" s="1"/>
  <c r="G26" i="15"/>
  <c r="G26" i="16" s="1"/>
  <c r="I27" i="15"/>
  <c r="G28" i="15"/>
  <c r="G28" i="16" s="1"/>
  <c r="D29" i="15"/>
  <c r="G30" i="15"/>
  <c r="G30" i="16" s="1"/>
  <c r="I31" i="15"/>
  <c r="J31" i="15" s="1"/>
  <c r="G32" i="15"/>
  <c r="G32" i="16" s="1"/>
  <c r="I33" i="15"/>
  <c r="J33" i="15" s="1"/>
  <c r="G34" i="15"/>
  <c r="G34" i="16" s="1"/>
  <c r="I35" i="15"/>
  <c r="G36" i="15"/>
  <c r="G36" i="16" s="1"/>
  <c r="I37" i="15"/>
  <c r="J37" i="15" s="1"/>
  <c r="G38" i="15"/>
  <c r="G38" i="16" s="1"/>
  <c r="I39" i="15"/>
  <c r="J39" i="15" s="1"/>
  <c r="G40" i="15"/>
  <c r="G40" i="16" s="1"/>
  <c r="I41" i="15"/>
  <c r="J41" i="15" s="1"/>
  <c r="G42" i="15"/>
  <c r="G42" i="16" s="1"/>
  <c r="I43" i="15"/>
  <c r="G44" i="15"/>
  <c r="G44" i="16" s="1"/>
  <c r="J19" i="14"/>
  <c r="F19" i="14" s="1"/>
  <c r="H19" i="14" s="1"/>
  <c r="G13" i="8"/>
  <c r="F27" i="8"/>
  <c r="F26" i="14"/>
  <c r="H26" i="14" s="1"/>
  <c r="AB34" i="8"/>
  <c r="F34" i="8"/>
  <c r="F42" i="8"/>
  <c r="AB23" i="8"/>
  <c r="J6" i="5" l="1"/>
  <c r="L7" i="5" s="1"/>
  <c r="J43" i="15"/>
  <c r="F43" i="15" s="1"/>
  <c r="H43" i="15" s="1"/>
  <c r="J35" i="15"/>
  <c r="F35" i="15" s="1"/>
  <c r="H35" i="15" s="1"/>
  <c r="J27" i="15"/>
  <c r="F27" i="15" s="1"/>
  <c r="H27" i="15" s="1"/>
  <c r="J11" i="16"/>
  <c r="F11" i="16" s="1"/>
  <c r="H11" i="16" s="1"/>
  <c r="J13" i="16"/>
  <c r="F13" i="16" s="1"/>
  <c r="H13" i="16" s="1"/>
  <c r="C45" i="15"/>
  <c r="AJ21" i="9"/>
  <c r="AJ23" i="9" s="1"/>
  <c r="H4" i="9" s="1"/>
  <c r="AJ30" i="9"/>
  <c r="H5" i="9" s="1"/>
  <c r="C9" i="8" s="1"/>
  <c r="H18" i="15"/>
  <c r="H7" i="14"/>
  <c r="F11" i="8" s="1"/>
  <c r="AM29" i="15"/>
  <c r="AL29" i="15"/>
  <c r="AN29" i="15"/>
  <c r="H14" i="15"/>
  <c r="H12" i="15"/>
  <c r="AM23" i="16"/>
  <c r="AN23" i="16"/>
  <c r="AL23" i="16"/>
  <c r="AM25" i="16"/>
  <c r="AL25" i="16"/>
  <c r="AN25" i="16"/>
  <c r="AM27" i="16"/>
  <c r="AN27" i="16"/>
  <c r="AL27" i="16"/>
  <c r="AM31" i="16"/>
  <c r="AL31" i="16"/>
  <c r="AN31" i="16"/>
  <c r="AM33" i="16"/>
  <c r="AN33" i="16"/>
  <c r="AL33" i="16"/>
  <c r="AM35" i="16"/>
  <c r="AL35" i="16"/>
  <c r="AN35" i="16"/>
  <c r="AM37" i="16"/>
  <c r="AN37" i="16"/>
  <c r="AL37" i="16"/>
  <c r="AM39" i="16"/>
  <c r="AL39" i="16"/>
  <c r="AN39" i="16"/>
  <c r="AM41" i="16"/>
  <c r="AN41" i="16"/>
  <c r="AL41" i="16"/>
  <c r="AM43" i="16"/>
  <c r="AL43" i="16"/>
  <c r="AN43" i="16"/>
  <c r="I44" i="17"/>
  <c r="G44" i="17"/>
  <c r="E44" i="17"/>
  <c r="G43" i="17"/>
  <c r="E43" i="17"/>
  <c r="I42" i="17"/>
  <c r="G42" i="17"/>
  <c r="E42" i="17"/>
  <c r="G41" i="17"/>
  <c r="E41" i="17"/>
  <c r="I40" i="17"/>
  <c r="G40" i="17"/>
  <c r="E40" i="17"/>
  <c r="G39" i="17"/>
  <c r="E39" i="17"/>
  <c r="I38" i="17"/>
  <c r="G38" i="17"/>
  <c r="E38" i="17"/>
  <c r="G37" i="17"/>
  <c r="E37" i="17"/>
  <c r="I36" i="17"/>
  <c r="G36" i="17"/>
  <c r="E36" i="17"/>
  <c r="G35" i="17"/>
  <c r="E35" i="17"/>
  <c r="I34" i="17"/>
  <c r="G34" i="17"/>
  <c r="E34" i="17"/>
  <c r="G33" i="17"/>
  <c r="E33" i="17"/>
  <c r="I32" i="17"/>
  <c r="G32" i="17"/>
  <c r="E32" i="17"/>
  <c r="G31" i="17"/>
  <c r="E31" i="17"/>
  <c r="I30" i="17"/>
  <c r="G30" i="17"/>
  <c r="E30" i="17"/>
  <c r="I28" i="17"/>
  <c r="G28" i="17"/>
  <c r="E28" i="17"/>
  <c r="G27" i="17"/>
  <c r="E27" i="17"/>
  <c r="I26" i="17"/>
  <c r="G26" i="17"/>
  <c r="E26" i="17"/>
  <c r="G25" i="17"/>
  <c r="E25" i="17"/>
  <c r="I24" i="17"/>
  <c r="G24" i="17"/>
  <c r="E24" i="17"/>
  <c r="G23" i="17"/>
  <c r="E23" i="17"/>
  <c r="D22" i="17"/>
  <c r="D21" i="17"/>
  <c r="I20" i="17"/>
  <c r="E20" i="17"/>
  <c r="D19" i="17"/>
  <c r="I18" i="17"/>
  <c r="E18" i="17"/>
  <c r="D17" i="17"/>
  <c r="I16" i="17"/>
  <c r="E16" i="17"/>
  <c r="D15" i="17"/>
  <c r="I14" i="17"/>
  <c r="E14" i="17"/>
  <c r="I13" i="17"/>
  <c r="G13" i="17"/>
  <c r="E13" i="17"/>
  <c r="I12" i="17"/>
  <c r="E12" i="17"/>
  <c r="I11" i="17"/>
  <c r="G11" i="17"/>
  <c r="E11" i="17"/>
  <c r="I29" i="17"/>
  <c r="E29" i="17"/>
  <c r="I22" i="17"/>
  <c r="E22" i="17"/>
  <c r="G21" i="17"/>
  <c r="D20" i="17"/>
  <c r="G19" i="17"/>
  <c r="D18" i="17"/>
  <c r="G17" i="17"/>
  <c r="D16" i="17"/>
  <c r="G15" i="17"/>
  <c r="D14" i="17"/>
  <c r="D13" i="17"/>
  <c r="D12" i="17"/>
  <c r="D11" i="17"/>
  <c r="C7" i="18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G29" i="17"/>
  <c r="D28" i="17"/>
  <c r="D27" i="17"/>
  <c r="D26" i="17"/>
  <c r="D25" i="17"/>
  <c r="D24" i="17"/>
  <c r="D23" i="17"/>
  <c r="G22" i="17"/>
  <c r="I21" i="17"/>
  <c r="E21" i="17"/>
  <c r="I19" i="17"/>
  <c r="E19" i="17"/>
  <c r="I17" i="17"/>
  <c r="E17" i="17"/>
  <c r="I15" i="17"/>
  <c r="E15" i="17"/>
  <c r="AN12" i="16"/>
  <c r="AL12" i="16"/>
  <c r="AM12" i="16"/>
  <c r="AN14" i="16"/>
  <c r="AL14" i="16"/>
  <c r="AM14" i="16"/>
  <c r="AN16" i="16"/>
  <c r="AL16" i="16"/>
  <c r="AM16" i="16"/>
  <c r="AN18" i="16"/>
  <c r="AL18" i="16"/>
  <c r="AM18" i="16"/>
  <c r="AN20" i="16"/>
  <c r="AL20" i="16"/>
  <c r="AM20" i="16"/>
  <c r="G12" i="16"/>
  <c r="G14" i="16"/>
  <c r="G14" i="17" s="1"/>
  <c r="AM15" i="16"/>
  <c r="AN15" i="16"/>
  <c r="AL15" i="16"/>
  <c r="G16" i="16"/>
  <c r="G16" i="17" s="1"/>
  <c r="AM17" i="16"/>
  <c r="AL17" i="16"/>
  <c r="AN17" i="16"/>
  <c r="G18" i="16"/>
  <c r="G18" i="17" s="1"/>
  <c r="AM19" i="16"/>
  <c r="AN19" i="16"/>
  <c r="AL19" i="16"/>
  <c r="G20" i="16"/>
  <c r="G20" i="17" s="1"/>
  <c r="AM21" i="16"/>
  <c r="AL21" i="16"/>
  <c r="AN21" i="16"/>
  <c r="I23" i="16"/>
  <c r="I23" i="17" s="1"/>
  <c r="I25" i="16"/>
  <c r="I25" i="17" s="1"/>
  <c r="I27" i="16"/>
  <c r="I27" i="17" s="1"/>
  <c r="D29" i="16"/>
  <c r="D29" i="17" s="1"/>
  <c r="I31" i="16"/>
  <c r="I31" i="17" s="1"/>
  <c r="I33" i="16"/>
  <c r="I33" i="17" s="1"/>
  <c r="I35" i="16"/>
  <c r="I35" i="17" s="1"/>
  <c r="I37" i="16"/>
  <c r="I37" i="17" s="1"/>
  <c r="I39" i="16"/>
  <c r="I39" i="17" s="1"/>
  <c r="I41" i="16"/>
  <c r="I41" i="17" s="1"/>
  <c r="I43" i="16"/>
  <c r="I43" i="17" s="1"/>
  <c r="AC24" i="16"/>
  <c r="C24" i="16"/>
  <c r="J24" i="16" s="1"/>
  <c r="B24" i="17"/>
  <c r="AB25" i="8"/>
  <c r="AC36" i="16"/>
  <c r="C36" i="16"/>
  <c r="J36" i="16" s="1"/>
  <c r="B36" i="17"/>
  <c r="AB37" i="8"/>
  <c r="AC16" i="16"/>
  <c r="C16" i="16"/>
  <c r="J16" i="16" s="1"/>
  <c r="B16" i="17"/>
  <c r="AB17" i="8"/>
  <c r="AC44" i="16"/>
  <c r="C44" i="16"/>
  <c r="J44" i="16" s="1"/>
  <c r="B44" i="17"/>
  <c r="AB45" i="8"/>
  <c r="G28" i="8"/>
  <c r="G44" i="8"/>
  <c r="AC28" i="16"/>
  <c r="C28" i="16"/>
  <c r="J28" i="16" s="1"/>
  <c r="B28" i="17"/>
  <c r="AB29" i="8"/>
  <c r="S44" i="16"/>
  <c r="S43" i="16"/>
  <c r="S42" i="16"/>
  <c r="S41" i="16"/>
  <c r="S40" i="16"/>
  <c r="S39" i="16"/>
  <c r="S38" i="16"/>
  <c r="S37" i="16"/>
  <c r="S36" i="16"/>
  <c r="S35" i="16"/>
  <c r="S34" i="16"/>
  <c r="S33" i="16"/>
  <c r="S32" i="16"/>
  <c r="S31" i="16"/>
  <c r="S30" i="16"/>
  <c r="S28" i="16"/>
  <c r="S27" i="16"/>
  <c r="S26" i="16"/>
  <c r="S25" i="16"/>
  <c r="S24" i="16"/>
  <c r="S23" i="16"/>
  <c r="S20" i="16"/>
  <c r="S18" i="16"/>
  <c r="S16" i="16"/>
  <c r="S14" i="16"/>
  <c r="S13" i="16"/>
  <c r="S12" i="16"/>
  <c r="S11" i="16"/>
  <c r="S298" i="16"/>
  <c r="S297" i="16"/>
  <c r="S296" i="16"/>
  <c r="S295" i="16"/>
  <c r="S294" i="16"/>
  <c r="S293" i="16"/>
  <c r="S292" i="16"/>
  <c r="S291" i="16"/>
  <c r="S290" i="16"/>
  <c r="S289" i="16"/>
  <c r="S288" i="16"/>
  <c r="S287" i="16"/>
  <c r="S286" i="16"/>
  <c r="S285" i="16"/>
  <c r="S284" i="16"/>
  <c r="S283" i="16"/>
  <c r="S282" i="16"/>
  <c r="S281" i="16"/>
  <c r="S280" i="16"/>
  <c r="S279" i="16"/>
  <c r="S278" i="16"/>
  <c r="S277" i="16"/>
  <c r="S276" i="16"/>
  <c r="S275" i="16"/>
  <c r="S274" i="16"/>
  <c r="S273" i="16"/>
  <c r="S272" i="16"/>
  <c r="S271" i="16"/>
  <c r="S270" i="16"/>
  <c r="S269" i="16"/>
  <c r="S268" i="16"/>
  <c r="S267" i="16"/>
  <c r="S266" i="16"/>
  <c r="S265" i="16"/>
  <c r="S264" i="16"/>
  <c r="S263" i="16"/>
  <c r="S262" i="16"/>
  <c r="S261" i="16"/>
  <c r="S260" i="16"/>
  <c r="S259" i="16"/>
  <c r="S258" i="16"/>
  <c r="S257" i="16"/>
  <c r="S256" i="16"/>
  <c r="S255" i="16"/>
  <c r="S254" i="16"/>
  <c r="S253" i="16"/>
  <c r="S252" i="16"/>
  <c r="S251" i="16"/>
  <c r="S250" i="16"/>
  <c r="S249" i="16"/>
  <c r="S248" i="16"/>
  <c r="S247" i="16"/>
  <c r="S246" i="16"/>
  <c r="S245" i="16"/>
  <c r="S244" i="16"/>
  <c r="S243" i="16"/>
  <c r="S242" i="16"/>
  <c r="S241" i="16"/>
  <c r="S240" i="16"/>
  <c r="S239" i="16"/>
  <c r="S238" i="16"/>
  <c r="S237" i="16"/>
  <c r="S236" i="16"/>
  <c r="S235" i="16"/>
  <c r="S234" i="16"/>
  <c r="S233" i="16"/>
  <c r="S232" i="16"/>
  <c r="S231" i="16"/>
  <c r="S230" i="16"/>
  <c r="S229" i="16"/>
  <c r="S228" i="16"/>
  <c r="S227" i="16"/>
  <c r="S226" i="16"/>
  <c r="S225" i="16"/>
  <c r="S224" i="16"/>
  <c r="S223" i="16"/>
  <c r="S222" i="16"/>
  <c r="S221" i="16"/>
  <c r="S220" i="16"/>
  <c r="S219" i="16"/>
  <c r="S218" i="16"/>
  <c r="S217" i="16"/>
  <c r="S216" i="16"/>
  <c r="S215" i="16"/>
  <c r="S214" i="16"/>
  <c r="S213" i="16"/>
  <c r="S212" i="16"/>
  <c r="S211" i="16"/>
  <c r="S210" i="16"/>
  <c r="S209" i="16"/>
  <c r="S208" i="16"/>
  <c r="S207" i="16"/>
  <c r="S206" i="16"/>
  <c r="S205" i="16"/>
  <c r="S204" i="16"/>
  <c r="S203" i="16"/>
  <c r="S202" i="16"/>
  <c r="S201" i="16"/>
  <c r="S200" i="16"/>
  <c r="S199" i="16"/>
  <c r="S198" i="16"/>
  <c r="S197" i="16"/>
  <c r="S196" i="16"/>
  <c r="S195" i="16"/>
  <c r="S194" i="16"/>
  <c r="S193" i="16"/>
  <c r="S192" i="16"/>
  <c r="S191" i="16"/>
  <c r="S190" i="16"/>
  <c r="S189" i="16"/>
  <c r="S188" i="16"/>
  <c r="S187" i="16"/>
  <c r="S186" i="16"/>
  <c r="S185" i="16"/>
  <c r="S184" i="16"/>
  <c r="S183" i="16"/>
  <c r="S182" i="16"/>
  <c r="S181" i="16"/>
  <c r="S180" i="16"/>
  <c r="S179" i="16"/>
  <c r="S178" i="16"/>
  <c r="S177" i="16"/>
  <c r="S176" i="16"/>
  <c r="S175" i="16"/>
  <c r="S174" i="16"/>
  <c r="S173" i="16"/>
  <c r="S172" i="16"/>
  <c r="S171" i="16"/>
  <c r="S170" i="16"/>
  <c r="S169" i="16"/>
  <c r="S168" i="16"/>
  <c r="S167" i="16"/>
  <c r="S166" i="16"/>
  <c r="S165" i="16"/>
  <c r="S164" i="16"/>
  <c r="S163" i="16"/>
  <c r="S162" i="16"/>
  <c r="S161" i="16"/>
  <c r="S160" i="16"/>
  <c r="S159" i="16"/>
  <c r="S158" i="16"/>
  <c r="S157" i="16"/>
  <c r="S156" i="16"/>
  <c r="S155" i="16"/>
  <c r="S154" i="16"/>
  <c r="S153" i="16"/>
  <c r="S152" i="16"/>
  <c r="S151" i="16"/>
  <c r="S150" i="16"/>
  <c r="S149" i="16"/>
  <c r="S148" i="16"/>
  <c r="S147" i="16"/>
  <c r="S146" i="16"/>
  <c r="S145" i="16"/>
  <c r="S144" i="16"/>
  <c r="S143" i="16"/>
  <c r="S142" i="16"/>
  <c r="S141" i="16"/>
  <c r="S140" i="16"/>
  <c r="S139" i="16"/>
  <c r="S138" i="16"/>
  <c r="S137" i="16"/>
  <c r="S136" i="16"/>
  <c r="S135" i="16"/>
  <c r="S134" i="16"/>
  <c r="S133" i="16"/>
  <c r="S132" i="16"/>
  <c r="S131" i="16"/>
  <c r="S130" i="16"/>
  <c r="S129" i="16"/>
  <c r="S128" i="16"/>
  <c r="S127" i="16"/>
  <c r="S126" i="16"/>
  <c r="S125" i="16"/>
  <c r="S124" i="16"/>
  <c r="S123" i="16"/>
  <c r="S122" i="16"/>
  <c r="S121" i="16"/>
  <c r="S120" i="16"/>
  <c r="S119" i="16"/>
  <c r="S118" i="16"/>
  <c r="S117" i="16"/>
  <c r="S116" i="16"/>
  <c r="S115" i="16"/>
  <c r="S114" i="16"/>
  <c r="S113" i="16"/>
  <c r="S112" i="16"/>
  <c r="S111" i="16"/>
  <c r="S110" i="16"/>
  <c r="S109" i="16"/>
  <c r="S108" i="16"/>
  <c r="S107" i="16"/>
  <c r="S106" i="16"/>
  <c r="S105" i="16"/>
  <c r="S104" i="16"/>
  <c r="S103" i="16"/>
  <c r="S102" i="16"/>
  <c r="S101" i="16"/>
  <c r="S100" i="16"/>
  <c r="S99" i="16"/>
  <c r="S98" i="16"/>
  <c r="S97" i="16"/>
  <c r="S96" i="16"/>
  <c r="S95" i="16"/>
  <c r="S94" i="16"/>
  <c r="S93" i="16"/>
  <c r="S92" i="16"/>
  <c r="S91" i="16"/>
  <c r="S90" i="16"/>
  <c r="S89" i="16"/>
  <c r="S88" i="16"/>
  <c r="S87" i="16"/>
  <c r="S86" i="16"/>
  <c r="S85" i="16"/>
  <c r="S84" i="16"/>
  <c r="S83" i="16"/>
  <c r="S82" i="16"/>
  <c r="S81" i="16"/>
  <c r="S80" i="16"/>
  <c r="S79" i="16"/>
  <c r="S78" i="16"/>
  <c r="S77" i="16"/>
  <c r="S76" i="16"/>
  <c r="S75" i="16"/>
  <c r="S74" i="16"/>
  <c r="S73" i="16"/>
  <c r="S72" i="16"/>
  <c r="S71" i="16"/>
  <c r="S70" i="16"/>
  <c r="S69" i="16"/>
  <c r="S68" i="16"/>
  <c r="S67" i="16"/>
  <c r="S66" i="16"/>
  <c r="S65" i="16"/>
  <c r="S64" i="16"/>
  <c r="S63" i="16"/>
  <c r="S62" i="16"/>
  <c r="S61" i="16"/>
  <c r="S60" i="16"/>
  <c r="S59" i="16"/>
  <c r="S58" i="16"/>
  <c r="S57" i="16"/>
  <c r="S56" i="16"/>
  <c r="S55" i="16"/>
  <c r="S54" i="16"/>
  <c r="S53" i="16"/>
  <c r="S52" i="16"/>
  <c r="S51" i="16"/>
  <c r="S50" i="16"/>
  <c r="S49" i="16"/>
  <c r="S48" i="16"/>
  <c r="S47" i="16"/>
  <c r="S46" i="16"/>
  <c r="S45" i="16"/>
  <c r="S21" i="16"/>
  <c r="S19" i="16"/>
  <c r="S17" i="16"/>
  <c r="S15" i="16"/>
  <c r="S29" i="16"/>
  <c r="S22" i="16"/>
  <c r="C6" i="18"/>
  <c r="J10" i="17"/>
  <c r="AG2" i="17"/>
  <c r="I10" i="17"/>
  <c r="C5" i="18"/>
  <c r="AJ22" i="18" s="1"/>
  <c r="AC14" i="17"/>
  <c r="C14" i="17"/>
  <c r="B14" i="18"/>
  <c r="G41" i="8"/>
  <c r="AC32" i="16"/>
  <c r="C32" i="16"/>
  <c r="J32" i="16" s="1"/>
  <c r="B32" i="17"/>
  <c r="AB33" i="8"/>
  <c r="AC23" i="16"/>
  <c r="C23" i="16"/>
  <c r="B23" i="17"/>
  <c r="AC41" i="16"/>
  <c r="C41" i="16"/>
  <c r="B41" i="17"/>
  <c r="G34" i="8"/>
  <c r="F33" i="15"/>
  <c r="H33" i="15" s="1"/>
  <c r="AC26" i="16"/>
  <c r="C26" i="16"/>
  <c r="B26" i="17"/>
  <c r="H13" i="8"/>
  <c r="J40" i="15"/>
  <c r="F40" i="15" s="1"/>
  <c r="H40" i="15" s="1"/>
  <c r="AC38" i="16"/>
  <c r="C38" i="16"/>
  <c r="B38" i="17"/>
  <c r="AC30" i="16"/>
  <c r="C30" i="16"/>
  <c r="J30" i="16" s="1"/>
  <c r="B30" i="17"/>
  <c r="AC11" i="17"/>
  <c r="C11" i="17"/>
  <c r="B11" i="18"/>
  <c r="H12" i="8"/>
  <c r="G32" i="8"/>
  <c r="F31" i="15"/>
  <c r="H31" i="15" s="1"/>
  <c r="AC37" i="16"/>
  <c r="C37" i="16"/>
  <c r="B37" i="17"/>
  <c r="AC42" i="16"/>
  <c r="C42" i="16"/>
  <c r="B42" i="17"/>
  <c r="AC25" i="16"/>
  <c r="C25" i="16"/>
  <c r="B25" i="17"/>
  <c r="I2" i="8"/>
  <c r="C4" i="18"/>
  <c r="G36" i="8"/>
  <c r="G18" i="8"/>
  <c r="B17" i="17"/>
  <c r="AC17" i="16"/>
  <c r="C17" i="16"/>
  <c r="G21" i="8"/>
  <c r="F20" i="15"/>
  <c r="H20" i="15" s="1"/>
  <c r="H19" i="8"/>
  <c r="AC39" i="16"/>
  <c r="C39" i="16"/>
  <c r="B39" i="17"/>
  <c r="G16" i="8"/>
  <c r="F15" i="15"/>
  <c r="H15" i="15" s="1"/>
  <c r="B15" i="17"/>
  <c r="AC15" i="16"/>
  <c r="C15" i="16"/>
  <c r="J45" i="14"/>
  <c r="N6" i="14" s="1"/>
  <c r="N7" i="14" s="1"/>
  <c r="F7" i="8" s="1"/>
  <c r="F15" i="14"/>
  <c r="G35" i="8"/>
  <c r="F34" i="15"/>
  <c r="H34" i="15" s="1"/>
  <c r="E5" i="8"/>
  <c r="AB42" i="8"/>
  <c r="AB27" i="8"/>
  <c r="AM21" i="15"/>
  <c r="AL21" i="15"/>
  <c r="AN21" i="15"/>
  <c r="AM19" i="15"/>
  <c r="AN19" i="15"/>
  <c r="AL19" i="15"/>
  <c r="AM17" i="15"/>
  <c r="AL17" i="15"/>
  <c r="AN17" i="15"/>
  <c r="AM15" i="15"/>
  <c r="AN15" i="15"/>
  <c r="AL15" i="15"/>
  <c r="AN24" i="16"/>
  <c r="AL24" i="16"/>
  <c r="AM24" i="16"/>
  <c r="AN26" i="16"/>
  <c r="AL26" i="16"/>
  <c r="AM26" i="16"/>
  <c r="AN28" i="16"/>
  <c r="AL28" i="16"/>
  <c r="AM28" i="16"/>
  <c r="AN30" i="16"/>
  <c r="AL30" i="16"/>
  <c r="AM30" i="16"/>
  <c r="AN32" i="16"/>
  <c r="AL32" i="16"/>
  <c r="AM32" i="16"/>
  <c r="AN34" i="16"/>
  <c r="AL34" i="16"/>
  <c r="AM34" i="16"/>
  <c r="AN36" i="16"/>
  <c r="AL36" i="16"/>
  <c r="AM36" i="16"/>
  <c r="AN38" i="16"/>
  <c r="AL38" i="16"/>
  <c r="AM38" i="16"/>
  <c r="AN40" i="16"/>
  <c r="AL40" i="16"/>
  <c r="AM40" i="16"/>
  <c r="AN42" i="16"/>
  <c r="AL42" i="16"/>
  <c r="AM42" i="16"/>
  <c r="AN44" i="16"/>
  <c r="AL44" i="16"/>
  <c r="AM44" i="16"/>
  <c r="AM11" i="16"/>
  <c r="AN11" i="16"/>
  <c r="AL11" i="16"/>
  <c r="AM13" i="16"/>
  <c r="AL13" i="16"/>
  <c r="AN13" i="16"/>
  <c r="J12" i="16"/>
  <c r="J14" i="16"/>
  <c r="F14" i="16" s="1"/>
  <c r="J18" i="16"/>
  <c r="F18" i="16" s="1"/>
  <c r="AN22" i="16"/>
  <c r="AL22" i="16"/>
  <c r="AM22" i="16"/>
  <c r="J38" i="16"/>
  <c r="J42" i="16"/>
  <c r="J17" i="15"/>
  <c r="F17" i="15" s="1"/>
  <c r="H17" i="15" s="1"/>
  <c r="F11" i="15"/>
  <c r="G25" i="8"/>
  <c r="G30" i="8"/>
  <c r="B29" i="17"/>
  <c r="AC29" i="16"/>
  <c r="C29" i="16"/>
  <c r="AB30" i="8"/>
  <c r="G37" i="8"/>
  <c r="F36" i="15"/>
  <c r="H36" i="15" s="1"/>
  <c r="AC13" i="17"/>
  <c r="C13" i="17"/>
  <c r="B13" i="18"/>
  <c r="H14" i="8"/>
  <c r="E4" i="8"/>
  <c r="H3" i="13"/>
  <c r="G17" i="8"/>
  <c r="G22" i="8"/>
  <c r="F21" i="15"/>
  <c r="H21" i="15" s="1"/>
  <c r="AC21" i="16"/>
  <c r="C21" i="16"/>
  <c r="AB22" i="8"/>
  <c r="G20" i="8"/>
  <c r="F19" i="15"/>
  <c r="H19" i="15" s="1"/>
  <c r="B19" i="17"/>
  <c r="AC19" i="16"/>
  <c r="C19" i="16"/>
  <c r="J19" i="16" s="1"/>
  <c r="AB20" i="8"/>
  <c r="G45" i="8"/>
  <c r="F44" i="15"/>
  <c r="H44" i="15" s="1"/>
  <c r="AC27" i="16"/>
  <c r="C27" i="16"/>
  <c r="B27" i="17"/>
  <c r="AB28" i="8"/>
  <c r="AC43" i="16"/>
  <c r="C43" i="16"/>
  <c r="B43" i="17"/>
  <c r="G29" i="8"/>
  <c r="H15" i="8"/>
  <c r="AC40" i="16"/>
  <c r="C40" i="16"/>
  <c r="J40" i="16" s="1"/>
  <c r="B40" i="17"/>
  <c r="AB41" i="8"/>
  <c r="G33" i="8"/>
  <c r="F32" i="15"/>
  <c r="H32" i="15" s="1"/>
  <c r="AB24" i="8"/>
  <c r="G24" i="8"/>
  <c r="F23" i="15"/>
  <c r="H23" i="15" s="1"/>
  <c r="G23" i="8"/>
  <c r="F22" i="15"/>
  <c r="H22" i="15" s="1"/>
  <c r="B22" i="17"/>
  <c r="AC22" i="16"/>
  <c r="C22" i="16"/>
  <c r="G42" i="8"/>
  <c r="F41" i="15"/>
  <c r="H41" i="15" s="1"/>
  <c r="AC33" i="16"/>
  <c r="C33" i="16"/>
  <c r="B33" i="17"/>
  <c r="G27" i="8"/>
  <c r="AC12" i="17"/>
  <c r="C12" i="17"/>
  <c r="B12" i="18"/>
  <c r="J28" i="15"/>
  <c r="F28" i="15" s="1"/>
  <c r="H28" i="15" s="1"/>
  <c r="J26" i="15"/>
  <c r="F26" i="15" s="1"/>
  <c r="H26" i="15" s="1"/>
  <c r="J24" i="15"/>
  <c r="J16" i="15"/>
  <c r="F16" i="15" s="1"/>
  <c r="H16" i="15" s="1"/>
  <c r="J29" i="15"/>
  <c r="F29" i="15" s="1"/>
  <c r="H29" i="15" s="1"/>
  <c r="G39" i="8"/>
  <c r="F38" i="15"/>
  <c r="H38" i="15" s="1"/>
  <c r="AB31" i="8"/>
  <c r="G31" i="8"/>
  <c r="F30" i="15"/>
  <c r="H30" i="15" s="1"/>
  <c r="AC31" i="16"/>
  <c r="C31" i="16"/>
  <c r="B31" i="17"/>
  <c r="AB38" i="8"/>
  <c r="G38" i="8"/>
  <c r="F37" i="15"/>
  <c r="H37" i="15" s="1"/>
  <c r="AB43" i="8"/>
  <c r="G43" i="8"/>
  <c r="F42" i="15"/>
  <c r="H42" i="15" s="1"/>
  <c r="AB26" i="8"/>
  <c r="G26" i="8"/>
  <c r="F25" i="15"/>
  <c r="H25" i="15" s="1"/>
  <c r="AC35" i="16"/>
  <c r="C35" i="16"/>
  <c r="B35" i="17"/>
  <c r="AB18" i="8"/>
  <c r="AC20" i="16"/>
  <c r="C20" i="16"/>
  <c r="J20" i="16" s="1"/>
  <c r="B20" i="17"/>
  <c r="AC18" i="17"/>
  <c r="C18" i="17"/>
  <c r="B18" i="18"/>
  <c r="AB40" i="8"/>
  <c r="G40" i="8"/>
  <c r="F39" i="15"/>
  <c r="H39" i="15" s="1"/>
  <c r="AB16" i="8"/>
  <c r="D4" i="8"/>
  <c r="H3" i="12"/>
  <c r="D5" i="8"/>
  <c r="AC34" i="16"/>
  <c r="C34" i="16"/>
  <c r="B34" i="17"/>
  <c r="AJ20" i="12" l="1"/>
  <c r="AJ19" i="12"/>
  <c r="AJ28" i="12"/>
  <c r="AJ19" i="13"/>
  <c r="AJ28" i="13"/>
  <c r="AJ20" i="13"/>
  <c r="C8" i="8"/>
  <c r="H6" i="9"/>
  <c r="J45" i="15"/>
  <c r="N6" i="15" s="1"/>
  <c r="N7" i="15" s="1"/>
  <c r="G7" i="8" s="1"/>
  <c r="H35" i="8"/>
  <c r="I19" i="8"/>
  <c r="AC20" i="17"/>
  <c r="C20" i="17"/>
  <c r="J20" i="17" s="1"/>
  <c r="B20" i="18"/>
  <c r="AC31" i="17"/>
  <c r="C31" i="17"/>
  <c r="B31" i="18"/>
  <c r="H32" i="8"/>
  <c r="I13" i="8"/>
  <c r="AC33" i="17"/>
  <c r="C33" i="17"/>
  <c r="B33" i="18"/>
  <c r="H34" i="8"/>
  <c r="H23" i="8"/>
  <c r="B22" i="18"/>
  <c r="AC22" i="17"/>
  <c r="C22" i="17"/>
  <c r="J22" i="17" s="1"/>
  <c r="AC40" i="17"/>
  <c r="C40" i="17"/>
  <c r="J40" i="17" s="1"/>
  <c r="B40" i="18"/>
  <c r="AC27" i="17"/>
  <c r="C27" i="17"/>
  <c r="B27" i="18"/>
  <c r="H28" i="8"/>
  <c r="B19" i="18"/>
  <c r="AC19" i="17"/>
  <c r="C19" i="17"/>
  <c r="J19" i="17" s="1"/>
  <c r="H22" i="8"/>
  <c r="AJ29" i="13"/>
  <c r="AJ17" i="13"/>
  <c r="AJ15" i="13"/>
  <c r="E6" i="8"/>
  <c r="AJ18" i="13"/>
  <c r="AJ16" i="13"/>
  <c r="AJ14" i="13"/>
  <c r="AC13" i="18"/>
  <c r="C13" i="18"/>
  <c r="B13" i="19"/>
  <c r="H30" i="8"/>
  <c r="F24" i="15"/>
  <c r="H24" i="15" s="1"/>
  <c r="H11" i="15"/>
  <c r="J34" i="16"/>
  <c r="F34" i="16" s="1"/>
  <c r="H34" i="16" s="1"/>
  <c r="J22" i="16"/>
  <c r="F22" i="16" s="1"/>
  <c r="H22" i="16" s="1"/>
  <c r="H15" i="14"/>
  <c r="H45" i="14" s="1"/>
  <c r="N3" i="14" s="1"/>
  <c r="F45" i="14"/>
  <c r="H16" i="8"/>
  <c r="AC39" i="17"/>
  <c r="C39" i="17"/>
  <c r="B39" i="18"/>
  <c r="H40" i="8"/>
  <c r="H18" i="8"/>
  <c r="C4" i="19"/>
  <c r="J2" i="8"/>
  <c r="AC25" i="17"/>
  <c r="C25" i="17"/>
  <c r="B25" i="18"/>
  <c r="H26" i="8"/>
  <c r="AC42" i="17"/>
  <c r="C42" i="17"/>
  <c r="B42" i="18"/>
  <c r="AC37" i="17"/>
  <c r="C37" i="17"/>
  <c r="J37" i="17" s="1"/>
  <c r="B37" i="18"/>
  <c r="H38" i="8"/>
  <c r="I12" i="8"/>
  <c r="AC30" i="17"/>
  <c r="C30" i="17"/>
  <c r="B30" i="18"/>
  <c r="AC38" i="17"/>
  <c r="C38" i="17"/>
  <c r="J38" i="17" s="1"/>
  <c r="B38" i="18"/>
  <c r="H27" i="8"/>
  <c r="AC32" i="17"/>
  <c r="C32" i="17"/>
  <c r="J32" i="17" s="1"/>
  <c r="B32" i="18"/>
  <c r="AC14" i="18"/>
  <c r="C14" i="18"/>
  <c r="B14" i="19"/>
  <c r="C5" i="19"/>
  <c r="AJ22" i="19" s="1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8" i="17"/>
  <c r="S27" i="17"/>
  <c r="S26" i="17"/>
  <c r="S25" i="17"/>
  <c r="S24" i="17"/>
  <c r="S23" i="17"/>
  <c r="S20" i="17"/>
  <c r="S18" i="17"/>
  <c r="S16" i="17"/>
  <c r="S14" i="17"/>
  <c r="S13" i="17"/>
  <c r="S12" i="17"/>
  <c r="S11" i="17"/>
  <c r="S298" i="17"/>
  <c r="S297" i="17"/>
  <c r="S296" i="17"/>
  <c r="S295" i="17"/>
  <c r="S294" i="17"/>
  <c r="S293" i="17"/>
  <c r="S292" i="17"/>
  <c r="S291" i="17"/>
  <c r="S290" i="17"/>
  <c r="S289" i="17"/>
  <c r="S288" i="17"/>
  <c r="S287" i="17"/>
  <c r="S286" i="17"/>
  <c r="S285" i="17"/>
  <c r="S284" i="17"/>
  <c r="S283" i="17"/>
  <c r="S282" i="17"/>
  <c r="S281" i="17"/>
  <c r="S280" i="17"/>
  <c r="S279" i="17"/>
  <c r="S278" i="17"/>
  <c r="S277" i="17"/>
  <c r="S276" i="17"/>
  <c r="S275" i="17"/>
  <c r="S274" i="17"/>
  <c r="S273" i="17"/>
  <c r="S272" i="17"/>
  <c r="S271" i="17"/>
  <c r="S270" i="17"/>
  <c r="S269" i="17"/>
  <c r="S268" i="17"/>
  <c r="S267" i="17"/>
  <c r="S266" i="17"/>
  <c r="S265" i="17"/>
  <c r="S264" i="17"/>
  <c r="S263" i="17"/>
  <c r="S262" i="17"/>
  <c r="S261" i="17"/>
  <c r="S260" i="17"/>
  <c r="S259" i="17"/>
  <c r="S258" i="17"/>
  <c r="S257" i="17"/>
  <c r="S256" i="17"/>
  <c r="S255" i="17"/>
  <c r="S254" i="17"/>
  <c r="S253" i="17"/>
  <c r="S252" i="17"/>
  <c r="S251" i="17"/>
  <c r="S250" i="17"/>
  <c r="S249" i="17"/>
  <c r="S248" i="17"/>
  <c r="S247" i="17"/>
  <c r="S246" i="17"/>
  <c r="S245" i="17"/>
  <c r="S244" i="17"/>
  <c r="S243" i="17"/>
  <c r="S242" i="17"/>
  <c r="S241" i="17"/>
  <c r="S240" i="17"/>
  <c r="S239" i="17"/>
  <c r="S238" i="17"/>
  <c r="S237" i="17"/>
  <c r="S236" i="17"/>
  <c r="S235" i="17"/>
  <c r="S234" i="17"/>
  <c r="S233" i="17"/>
  <c r="S232" i="17"/>
  <c r="S231" i="17"/>
  <c r="S230" i="17"/>
  <c r="S229" i="17"/>
  <c r="S228" i="17"/>
  <c r="S227" i="17"/>
  <c r="S226" i="17"/>
  <c r="S225" i="17"/>
  <c r="S224" i="17"/>
  <c r="S223" i="17"/>
  <c r="S222" i="17"/>
  <c r="S221" i="17"/>
  <c r="S220" i="17"/>
  <c r="S219" i="17"/>
  <c r="S218" i="17"/>
  <c r="S217" i="17"/>
  <c r="S216" i="17"/>
  <c r="S215" i="17"/>
  <c r="S214" i="17"/>
  <c r="S213" i="17"/>
  <c r="S212" i="17"/>
  <c r="S211" i="17"/>
  <c r="S210" i="17"/>
  <c r="S209" i="17"/>
  <c r="S208" i="17"/>
  <c r="S207" i="17"/>
  <c r="S206" i="17"/>
  <c r="S205" i="17"/>
  <c r="S204" i="17"/>
  <c r="S203" i="17"/>
  <c r="S202" i="17"/>
  <c r="S201" i="17"/>
  <c r="S200" i="17"/>
  <c r="S199" i="17"/>
  <c r="S198" i="17"/>
  <c r="S197" i="17"/>
  <c r="S196" i="17"/>
  <c r="S195" i="17"/>
  <c r="S194" i="17"/>
  <c r="S193" i="17"/>
  <c r="S192" i="17"/>
  <c r="S191" i="17"/>
  <c r="S190" i="17"/>
  <c r="S189" i="17"/>
  <c r="S188" i="17"/>
  <c r="S187" i="17"/>
  <c r="S186" i="17"/>
  <c r="S185" i="17"/>
  <c r="S184" i="17"/>
  <c r="S183" i="17"/>
  <c r="S182" i="17"/>
  <c r="S181" i="17"/>
  <c r="S180" i="17"/>
  <c r="S179" i="17"/>
  <c r="S178" i="17"/>
  <c r="S177" i="17"/>
  <c r="S176" i="17"/>
  <c r="S175" i="17"/>
  <c r="S174" i="17"/>
  <c r="S173" i="17"/>
  <c r="S172" i="17"/>
  <c r="S171" i="17"/>
  <c r="S170" i="17"/>
  <c r="S169" i="17"/>
  <c r="S168" i="17"/>
  <c r="S167" i="17"/>
  <c r="S166" i="17"/>
  <c r="S165" i="17"/>
  <c r="S164" i="17"/>
  <c r="S163" i="17"/>
  <c r="S162" i="17"/>
  <c r="S161" i="17"/>
  <c r="S160" i="17"/>
  <c r="S159" i="17"/>
  <c r="S158" i="17"/>
  <c r="S157" i="17"/>
  <c r="S156" i="17"/>
  <c r="S155" i="17"/>
  <c r="S154" i="17"/>
  <c r="S153" i="17"/>
  <c r="S152" i="17"/>
  <c r="S151" i="17"/>
  <c r="S150" i="17"/>
  <c r="S149" i="17"/>
  <c r="S148" i="17"/>
  <c r="S147" i="17"/>
  <c r="S146" i="17"/>
  <c r="S145" i="17"/>
  <c r="S144" i="17"/>
  <c r="S143" i="17"/>
  <c r="S142" i="17"/>
  <c r="S141" i="17"/>
  <c r="S140" i="17"/>
  <c r="S139" i="17"/>
  <c r="S138" i="17"/>
  <c r="S137" i="17"/>
  <c r="S136" i="17"/>
  <c r="S135" i="17"/>
  <c r="S134" i="17"/>
  <c r="S133" i="17"/>
  <c r="S132" i="17"/>
  <c r="S131" i="17"/>
  <c r="S130" i="17"/>
  <c r="S129" i="17"/>
  <c r="S128" i="17"/>
  <c r="S127" i="17"/>
  <c r="S126" i="17"/>
  <c r="S125" i="17"/>
  <c r="S124" i="17"/>
  <c r="S123" i="17"/>
  <c r="S122" i="17"/>
  <c r="S121" i="17"/>
  <c r="S120" i="17"/>
  <c r="S119" i="17"/>
  <c r="S118" i="17"/>
  <c r="S117" i="17"/>
  <c r="S116" i="17"/>
  <c r="S115" i="17"/>
  <c r="S114" i="17"/>
  <c r="S113" i="17"/>
  <c r="S112" i="17"/>
  <c r="S111" i="17"/>
  <c r="S110" i="17"/>
  <c r="S109" i="17"/>
  <c r="S108" i="17"/>
  <c r="S107" i="17"/>
  <c r="S106" i="17"/>
  <c r="S105" i="17"/>
  <c r="S104" i="17"/>
  <c r="S103" i="17"/>
  <c r="S102" i="17"/>
  <c r="S101" i="17"/>
  <c r="S100" i="17"/>
  <c r="S99" i="17"/>
  <c r="S98" i="17"/>
  <c r="S97" i="17"/>
  <c r="S96" i="17"/>
  <c r="S95" i="17"/>
  <c r="S94" i="17"/>
  <c r="S93" i="17"/>
  <c r="S92" i="17"/>
  <c r="S91" i="17"/>
  <c r="S90" i="17"/>
  <c r="S89" i="17"/>
  <c r="S88" i="17"/>
  <c r="S87" i="17"/>
  <c r="S86" i="17"/>
  <c r="S85" i="17"/>
  <c r="S84" i="17"/>
  <c r="S83" i="17"/>
  <c r="S82" i="17"/>
  <c r="S81" i="17"/>
  <c r="S80" i="17"/>
  <c r="S79" i="17"/>
  <c r="S78" i="17"/>
  <c r="S77" i="17"/>
  <c r="S76" i="17"/>
  <c r="S75" i="17"/>
  <c r="S74" i="17"/>
  <c r="S73" i="17"/>
  <c r="S72" i="17"/>
  <c r="S71" i="17"/>
  <c r="S70" i="17"/>
  <c r="S69" i="17"/>
  <c r="S68" i="17"/>
  <c r="S67" i="17"/>
  <c r="S66" i="17"/>
  <c r="S65" i="17"/>
  <c r="S64" i="17"/>
  <c r="S63" i="17"/>
  <c r="S62" i="17"/>
  <c r="S61" i="17"/>
  <c r="S60" i="17"/>
  <c r="S59" i="17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45" i="17"/>
  <c r="S21" i="17"/>
  <c r="S19" i="17"/>
  <c r="S17" i="17"/>
  <c r="S15" i="17"/>
  <c r="S29" i="17"/>
  <c r="S22" i="17"/>
  <c r="C6" i="19"/>
  <c r="J10" i="18"/>
  <c r="AG2" i="18"/>
  <c r="I10" i="18"/>
  <c r="AC28" i="17"/>
  <c r="C28" i="17"/>
  <c r="B28" i="18"/>
  <c r="H45" i="8"/>
  <c r="F44" i="16"/>
  <c r="H44" i="16" s="1"/>
  <c r="AC16" i="17"/>
  <c r="C16" i="17"/>
  <c r="J16" i="17" s="1"/>
  <c r="B16" i="18"/>
  <c r="H37" i="8"/>
  <c r="F36" i="16"/>
  <c r="H36" i="16" s="1"/>
  <c r="AC24" i="17"/>
  <c r="C24" i="17"/>
  <c r="B24" i="18"/>
  <c r="AM23" i="17"/>
  <c r="AL23" i="17"/>
  <c r="AN23" i="17"/>
  <c r="AM25" i="17"/>
  <c r="AN25" i="17"/>
  <c r="AL25" i="17"/>
  <c r="AM27" i="17"/>
  <c r="AL27" i="17"/>
  <c r="AN27" i="17"/>
  <c r="AM31" i="17"/>
  <c r="AL31" i="17"/>
  <c r="AN31" i="17"/>
  <c r="AM33" i="17"/>
  <c r="AN33" i="17"/>
  <c r="AL33" i="17"/>
  <c r="AM35" i="17"/>
  <c r="AL35" i="17"/>
  <c r="AN35" i="17"/>
  <c r="AM37" i="17"/>
  <c r="AN37" i="17"/>
  <c r="AL37" i="17"/>
  <c r="AM39" i="17"/>
  <c r="AL39" i="17"/>
  <c r="AN39" i="17"/>
  <c r="AM41" i="17"/>
  <c r="AN41" i="17"/>
  <c r="AL41" i="17"/>
  <c r="AM43" i="17"/>
  <c r="AL43" i="17"/>
  <c r="AN43" i="17"/>
  <c r="I44" i="18"/>
  <c r="G44" i="18"/>
  <c r="E44" i="18"/>
  <c r="I43" i="18"/>
  <c r="G43" i="18"/>
  <c r="E43" i="18"/>
  <c r="I42" i="18"/>
  <c r="G42" i="18"/>
  <c r="E42" i="18"/>
  <c r="I41" i="18"/>
  <c r="G41" i="18"/>
  <c r="E41" i="18"/>
  <c r="I40" i="18"/>
  <c r="G40" i="18"/>
  <c r="E40" i="18"/>
  <c r="I39" i="18"/>
  <c r="G39" i="18"/>
  <c r="E39" i="18"/>
  <c r="I38" i="18"/>
  <c r="G38" i="18"/>
  <c r="E38" i="18"/>
  <c r="I37" i="18"/>
  <c r="G37" i="18"/>
  <c r="E37" i="18"/>
  <c r="I36" i="18"/>
  <c r="G36" i="18"/>
  <c r="E36" i="18"/>
  <c r="I35" i="18"/>
  <c r="G35" i="18"/>
  <c r="E35" i="18"/>
  <c r="I34" i="18"/>
  <c r="G34" i="18"/>
  <c r="E34" i="18"/>
  <c r="I33" i="18"/>
  <c r="G33" i="18"/>
  <c r="E33" i="18"/>
  <c r="I32" i="18"/>
  <c r="G32" i="18"/>
  <c r="E32" i="18"/>
  <c r="I31" i="18"/>
  <c r="G31" i="18"/>
  <c r="E31" i="18"/>
  <c r="I30" i="18"/>
  <c r="G30" i="18"/>
  <c r="E30" i="18"/>
  <c r="D29" i="18"/>
  <c r="I28" i="18"/>
  <c r="G28" i="18"/>
  <c r="E28" i="18"/>
  <c r="I27" i="18"/>
  <c r="G27" i="18"/>
  <c r="E27" i="18"/>
  <c r="I26" i="18"/>
  <c r="G26" i="18"/>
  <c r="E26" i="18"/>
  <c r="I25" i="18"/>
  <c r="G25" i="18"/>
  <c r="E25" i="18"/>
  <c r="I24" i="18"/>
  <c r="G24" i="18"/>
  <c r="E24" i="18"/>
  <c r="I23" i="18"/>
  <c r="G23" i="18"/>
  <c r="E23" i="18"/>
  <c r="D22" i="18"/>
  <c r="D21" i="18"/>
  <c r="I20" i="18"/>
  <c r="G20" i="18"/>
  <c r="E20" i="18"/>
  <c r="D19" i="18"/>
  <c r="I18" i="18"/>
  <c r="G18" i="18"/>
  <c r="E18" i="18"/>
  <c r="D17" i="18"/>
  <c r="I16" i="18"/>
  <c r="G16" i="18"/>
  <c r="E16" i="18"/>
  <c r="D15" i="18"/>
  <c r="I14" i="18"/>
  <c r="G14" i="18"/>
  <c r="E14" i="18"/>
  <c r="I13" i="18"/>
  <c r="G13" i="18"/>
  <c r="E13" i="18"/>
  <c r="I12" i="18"/>
  <c r="E12" i="18"/>
  <c r="I11" i="18"/>
  <c r="G11" i="18"/>
  <c r="E11" i="18"/>
  <c r="I29" i="18"/>
  <c r="E29" i="18"/>
  <c r="I22" i="18"/>
  <c r="E22" i="18"/>
  <c r="G21" i="18"/>
  <c r="D20" i="18"/>
  <c r="G19" i="18"/>
  <c r="D18" i="18"/>
  <c r="G17" i="18"/>
  <c r="D16" i="18"/>
  <c r="G15" i="18"/>
  <c r="D14" i="18"/>
  <c r="D13" i="18"/>
  <c r="D12" i="18"/>
  <c r="D11" i="18"/>
  <c r="C7" i="19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G29" i="18"/>
  <c r="D28" i="18"/>
  <c r="D27" i="18"/>
  <c r="D26" i="18"/>
  <c r="D25" i="18"/>
  <c r="D24" i="18"/>
  <c r="D23" i="18"/>
  <c r="G22" i="18"/>
  <c r="I21" i="18"/>
  <c r="E21" i="18"/>
  <c r="I19" i="18"/>
  <c r="E19" i="18"/>
  <c r="I17" i="18"/>
  <c r="E17" i="18"/>
  <c r="I15" i="18"/>
  <c r="E15" i="18"/>
  <c r="AN12" i="17"/>
  <c r="AL12" i="17"/>
  <c r="AM12" i="17"/>
  <c r="AN14" i="17"/>
  <c r="AL14" i="17"/>
  <c r="AM14" i="17"/>
  <c r="AN16" i="17"/>
  <c r="AL16" i="17"/>
  <c r="AM16" i="17"/>
  <c r="AN18" i="17"/>
  <c r="AL18" i="17"/>
  <c r="AM18" i="17"/>
  <c r="AN20" i="17"/>
  <c r="AL20" i="17"/>
  <c r="AM20" i="17"/>
  <c r="J11" i="17"/>
  <c r="F11" i="17" s="1"/>
  <c r="H11" i="17" s="1"/>
  <c r="G12" i="17"/>
  <c r="J13" i="17"/>
  <c r="F13" i="17" s="1"/>
  <c r="H13" i="17" s="1"/>
  <c r="AM15" i="17"/>
  <c r="AL15" i="17"/>
  <c r="AN15" i="17"/>
  <c r="AM17" i="17"/>
  <c r="AN17" i="17"/>
  <c r="AL17" i="17"/>
  <c r="AM19" i="17"/>
  <c r="AL19" i="17"/>
  <c r="AN19" i="17"/>
  <c r="AM21" i="17"/>
  <c r="AN21" i="17"/>
  <c r="AL21" i="17"/>
  <c r="J25" i="17"/>
  <c r="J27" i="17"/>
  <c r="AM29" i="17"/>
  <c r="AN29" i="17"/>
  <c r="AL29" i="17"/>
  <c r="J31" i="17"/>
  <c r="J33" i="17"/>
  <c r="J39" i="17"/>
  <c r="J15" i="16"/>
  <c r="F15" i="16" s="1"/>
  <c r="H15" i="16" s="1"/>
  <c r="AC34" i="17"/>
  <c r="C34" i="17"/>
  <c r="B34" i="18"/>
  <c r="D6" i="8"/>
  <c r="AJ29" i="12"/>
  <c r="AJ17" i="12"/>
  <c r="AJ15" i="12"/>
  <c r="AJ18" i="12"/>
  <c r="AJ16" i="12"/>
  <c r="AJ14" i="12"/>
  <c r="AC18" i="18"/>
  <c r="C18" i="18"/>
  <c r="B18" i="19"/>
  <c r="H21" i="8"/>
  <c r="F20" i="16"/>
  <c r="H20" i="16" s="1"/>
  <c r="AC35" i="17"/>
  <c r="C35" i="17"/>
  <c r="B35" i="18"/>
  <c r="H36" i="8"/>
  <c r="H7" i="15"/>
  <c r="G11" i="8" s="1"/>
  <c r="AC12" i="18"/>
  <c r="C12" i="18"/>
  <c r="B12" i="19"/>
  <c r="H41" i="8"/>
  <c r="F40" i="16"/>
  <c r="H40" i="16" s="1"/>
  <c r="AC43" i="17"/>
  <c r="C43" i="17"/>
  <c r="B43" i="18"/>
  <c r="H44" i="8"/>
  <c r="H20" i="8"/>
  <c r="F19" i="16"/>
  <c r="H19" i="16" s="1"/>
  <c r="AC21" i="17"/>
  <c r="C21" i="17"/>
  <c r="I14" i="8"/>
  <c r="B29" i="18"/>
  <c r="AC29" i="17"/>
  <c r="C29" i="17"/>
  <c r="J26" i="16"/>
  <c r="F26" i="16" s="1"/>
  <c r="H26" i="16" s="1"/>
  <c r="J29" i="16"/>
  <c r="F29" i="16" s="1"/>
  <c r="H29" i="16" s="1"/>
  <c r="B15" i="18"/>
  <c r="AC15" i="17"/>
  <c r="C15" i="17"/>
  <c r="B17" i="18"/>
  <c r="AC17" i="17"/>
  <c r="C17" i="17"/>
  <c r="H43" i="8"/>
  <c r="F42" i="16"/>
  <c r="H42" i="16" s="1"/>
  <c r="C45" i="16"/>
  <c r="AC11" i="18"/>
  <c r="C11" i="18"/>
  <c r="B11" i="19"/>
  <c r="H31" i="8"/>
  <c r="F30" i="16"/>
  <c r="H30" i="16" s="1"/>
  <c r="H39" i="8"/>
  <c r="F38" i="16"/>
  <c r="H38" i="16" s="1"/>
  <c r="F12" i="16"/>
  <c r="H12" i="16" s="1"/>
  <c r="AC26" i="17"/>
  <c r="C26" i="17"/>
  <c r="J26" i="17" s="1"/>
  <c r="B26" i="18"/>
  <c r="AC41" i="17"/>
  <c r="C41" i="17"/>
  <c r="B41" i="18"/>
  <c r="H42" i="8"/>
  <c r="AC23" i="17"/>
  <c r="C23" i="17"/>
  <c r="J23" i="17" s="1"/>
  <c r="B23" i="18"/>
  <c r="H24" i="8"/>
  <c r="H33" i="8"/>
  <c r="F32" i="16"/>
  <c r="H32" i="16" s="1"/>
  <c r="I15" i="8"/>
  <c r="H29" i="8"/>
  <c r="F28" i="16"/>
  <c r="H28" i="16" s="1"/>
  <c r="AC44" i="17"/>
  <c r="C44" i="17"/>
  <c r="J44" i="17" s="1"/>
  <c r="B44" i="18"/>
  <c r="H17" i="8"/>
  <c r="F16" i="16"/>
  <c r="H16" i="16" s="1"/>
  <c r="AC36" i="17"/>
  <c r="C36" i="17"/>
  <c r="J36" i="17" s="1"/>
  <c r="B36" i="18"/>
  <c r="H25" i="8"/>
  <c r="F24" i="16"/>
  <c r="H24" i="16" s="1"/>
  <c r="J43" i="16"/>
  <c r="F43" i="16" s="1"/>
  <c r="H43" i="16" s="1"/>
  <c r="J41" i="16"/>
  <c r="F41" i="16" s="1"/>
  <c r="H41" i="16" s="1"/>
  <c r="J39" i="16"/>
  <c r="F39" i="16" s="1"/>
  <c r="H39" i="16" s="1"/>
  <c r="J37" i="16"/>
  <c r="F37" i="16" s="1"/>
  <c r="H37" i="16" s="1"/>
  <c r="J35" i="16"/>
  <c r="F35" i="16" s="1"/>
  <c r="H35" i="16" s="1"/>
  <c r="J33" i="16"/>
  <c r="F33" i="16" s="1"/>
  <c r="H33" i="16" s="1"/>
  <c r="J31" i="16"/>
  <c r="F31" i="16" s="1"/>
  <c r="H31" i="16" s="1"/>
  <c r="AM29" i="16"/>
  <c r="AN29" i="16"/>
  <c r="AL29" i="16"/>
  <c r="J27" i="16"/>
  <c r="F27" i="16" s="1"/>
  <c r="H27" i="16" s="1"/>
  <c r="J25" i="16"/>
  <c r="F25" i="16" s="1"/>
  <c r="H25" i="16" s="1"/>
  <c r="J23" i="16"/>
  <c r="F23" i="16" s="1"/>
  <c r="H23" i="16" s="1"/>
  <c r="H18" i="16"/>
  <c r="H14" i="16"/>
  <c r="AN24" i="17"/>
  <c r="AL24" i="17"/>
  <c r="AM24" i="17"/>
  <c r="AN26" i="17"/>
  <c r="AL26" i="17"/>
  <c r="AM26" i="17"/>
  <c r="AN28" i="17"/>
  <c r="AL28" i="17"/>
  <c r="AM28" i="17"/>
  <c r="AN30" i="17"/>
  <c r="AL30" i="17"/>
  <c r="AM30" i="17"/>
  <c r="AN32" i="17"/>
  <c r="AL32" i="17"/>
  <c r="AM32" i="17"/>
  <c r="AN34" i="17"/>
  <c r="AL34" i="17"/>
  <c r="AM34" i="17"/>
  <c r="AN36" i="17"/>
  <c r="AL36" i="17"/>
  <c r="AM36" i="17"/>
  <c r="AN38" i="17"/>
  <c r="AL38" i="17"/>
  <c r="AM38" i="17"/>
  <c r="AN40" i="17"/>
  <c r="AL40" i="17"/>
  <c r="AM40" i="17"/>
  <c r="AN42" i="17"/>
  <c r="AL42" i="17"/>
  <c r="AM42" i="17"/>
  <c r="AN44" i="17"/>
  <c r="AL44" i="17"/>
  <c r="AM44" i="17"/>
  <c r="AM11" i="17"/>
  <c r="AL11" i="17"/>
  <c r="AN11" i="17"/>
  <c r="AM13" i="17"/>
  <c r="AN13" i="17"/>
  <c r="AL13" i="17"/>
  <c r="J29" i="17"/>
  <c r="J12" i="17"/>
  <c r="F12" i="17" s="1"/>
  <c r="J14" i="17"/>
  <c r="F14" i="17" s="1"/>
  <c r="H14" i="17" s="1"/>
  <c r="J18" i="17"/>
  <c r="F18" i="17" s="1"/>
  <c r="H18" i="17" s="1"/>
  <c r="AN22" i="17"/>
  <c r="AL22" i="17"/>
  <c r="AM22" i="17"/>
  <c r="J30" i="17"/>
  <c r="J34" i="17"/>
  <c r="J42" i="17"/>
  <c r="J21" i="16"/>
  <c r="F21" i="16" s="1"/>
  <c r="H21" i="16" s="1"/>
  <c r="J17" i="16"/>
  <c r="F17" i="16" s="1"/>
  <c r="H17" i="16" s="1"/>
  <c r="N2" i="14"/>
  <c r="H2" i="14" s="1"/>
  <c r="AJ21" i="12" l="1"/>
  <c r="AJ23" i="12" s="1"/>
  <c r="H4" i="12" s="1"/>
  <c r="J14" i="18"/>
  <c r="H45" i="15"/>
  <c r="N3" i="15" s="1"/>
  <c r="G4" i="8" s="1"/>
  <c r="AJ21" i="13"/>
  <c r="AJ23" i="13" s="1"/>
  <c r="H4" i="13" s="1"/>
  <c r="E8" i="8" s="1"/>
  <c r="D8" i="8"/>
  <c r="AJ30" i="13"/>
  <c r="H5" i="13" s="1"/>
  <c r="E9" i="8" s="1"/>
  <c r="AJ30" i="12"/>
  <c r="H5" i="12" s="1"/>
  <c r="D9" i="8" s="1"/>
  <c r="C10" i="8"/>
  <c r="J7" i="9"/>
  <c r="H12" i="17"/>
  <c r="J11" i="18"/>
  <c r="F11" i="18" s="1"/>
  <c r="H11" i="18" s="1"/>
  <c r="J13" i="18"/>
  <c r="F13" i="18" s="1"/>
  <c r="H13" i="18" s="1"/>
  <c r="N2" i="16"/>
  <c r="H2" i="16" s="1"/>
  <c r="H7" i="16"/>
  <c r="H11" i="8" s="1"/>
  <c r="H45" i="16"/>
  <c r="N3" i="16" s="1"/>
  <c r="F45" i="16"/>
  <c r="I37" i="8"/>
  <c r="F36" i="17"/>
  <c r="H36" i="17" s="1"/>
  <c r="I45" i="8"/>
  <c r="F44" i="17"/>
  <c r="H44" i="17" s="1"/>
  <c r="AC23" i="18"/>
  <c r="C23" i="18"/>
  <c r="J23" i="18" s="1"/>
  <c r="B23" i="19"/>
  <c r="I42" i="8"/>
  <c r="AC26" i="18"/>
  <c r="C26" i="18"/>
  <c r="J26" i="18" s="1"/>
  <c r="B26" i="19"/>
  <c r="AC11" i="19"/>
  <c r="C11" i="19"/>
  <c r="B11" i="20"/>
  <c r="I18" i="8"/>
  <c r="B17" i="19"/>
  <c r="AC17" i="18"/>
  <c r="C17" i="18"/>
  <c r="I16" i="8"/>
  <c r="B15" i="19"/>
  <c r="AC15" i="18"/>
  <c r="C15" i="18"/>
  <c r="J15" i="18" s="1"/>
  <c r="I22" i="8"/>
  <c r="AC21" i="18"/>
  <c r="C21" i="18"/>
  <c r="I44" i="8"/>
  <c r="AC12" i="19"/>
  <c r="C12" i="19"/>
  <c r="B12" i="20"/>
  <c r="I36" i="8"/>
  <c r="AC18" i="19"/>
  <c r="C18" i="19"/>
  <c r="B18" i="20"/>
  <c r="I35" i="8"/>
  <c r="F34" i="17"/>
  <c r="H34" i="17" s="1"/>
  <c r="J43" i="17"/>
  <c r="F43" i="17" s="1"/>
  <c r="H43" i="17" s="1"/>
  <c r="J41" i="17"/>
  <c r="F41" i="17" s="1"/>
  <c r="H41" i="17" s="1"/>
  <c r="J35" i="17"/>
  <c r="F35" i="17" s="1"/>
  <c r="H35" i="17" s="1"/>
  <c r="AM23" i="18"/>
  <c r="AN23" i="18"/>
  <c r="AL23" i="18"/>
  <c r="AM25" i="18"/>
  <c r="AL25" i="18"/>
  <c r="AN25" i="18"/>
  <c r="AM27" i="18"/>
  <c r="AN27" i="18"/>
  <c r="AL27" i="18"/>
  <c r="AM31" i="18"/>
  <c r="AN31" i="18"/>
  <c r="AL31" i="18"/>
  <c r="AM33" i="18"/>
  <c r="AL33" i="18"/>
  <c r="AN33" i="18"/>
  <c r="AM35" i="18"/>
  <c r="AN35" i="18"/>
  <c r="AL35" i="18"/>
  <c r="AM37" i="18"/>
  <c r="AL37" i="18"/>
  <c r="AN37" i="18"/>
  <c r="AM39" i="18"/>
  <c r="AN39" i="18"/>
  <c r="AL39" i="18"/>
  <c r="AM41" i="18"/>
  <c r="AL41" i="18"/>
  <c r="AN41" i="18"/>
  <c r="AM43" i="18"/>
  <c r="AN43" i="18"/>
  <c r="AL43" i="18"/>
  <c r="I44" i="19"/>
  <c r="G44" i="19"/>
  <c r="E44" i="19"/>
  <c r="I43" i="19"/>
  <c r="G43" i="19"/>
  <c r="E43" i="19"/>
  <c r="I42" i="19"/>
  <c r="G42" i="19"/>
  <c r="E42" i="19"/>
  <c r="I41" i="19"/>
  <c r="G41" i="19"/>
  <c r="E41" i="19"/>
  <c r="I40" i="19"/>
  <c r="G40" i="19"/>
  <c r="E40" i="19"/>
  <c r="I39" i="19"/>
  <c r="G39" i="19"/>
  <c r="E39" i="19"/>
  <c r="I38" i="19"/>
  <c r="G38" i="19"/>
  <c r="E38" i="19"/>
  <c r="I37" i="19"/>
  <c r="G37" i="19"/>
  <c r="E37" i="19"/>
  <c r="I36" i="19"/>
  <c r="G36" i="19"/>
  <c r="E36" i="19"/>
  <c r="I35" i="19"/>
  <c r="G35" i="19"/>
  <c r="E35" i="19"/>
  <c r="I34" i="19"/>
  <c r="G34" i="19"/>
  <c r="E34" i="19"/>
  <c r="I33" i="19"/>
  <c r="G33" i="19"/>
  <c r="E33" i="19"/>
  <c r="I32" i="19"/>
  <c r="G32" i="19"/>
  <c r="E32" i="19"/>
  <c r="I31" i="19"/>
  <c r="G31" i="19"/>
  <c r="E31" i="19"/>
  <c r="I30" i="19"/>
  <c r="G30" i="19"/>
  <c r="E30" i="19"/>
  <c r="D29" i="19"/>
  <c r="I28" i="19"/>
  <c r="G28" i="19"/>
  <c r="E28" i="19"/>
  <c r="I27" i="19"/>
  <c r="G27" i="19"/>
  <c r="E27" i="19"/>
  <c r="I26" i="19"/>
  <c r="G26" i="19"/>
  <c r="E26" i="19"/>
  <c r="I25" i="19"/>
  <c r="G25" i="19"/>
  <c r="E25" i="19"/>
  <c r="I24" i="19"/>
  <c r="G24" i="19"/>
  <c r="E24" i="19"/>
  <c r="I23" i="19"/>
  <c r="G23" i="19"/>
  <c r="E23" i="19"/>
  <c r="D22" i="19"/>
  <c r="D21" i="19"/>
  <c r="I20" i="19"/>
  <c r="G20" i="19"/>
  <c r="E20" i="19"/>
  <c r="D19" i="19"/>
  <c r="I18" i="19"/>
  <c r="G18" i="19"/>
  <c r="E18" i="19"/>
  <c r="D17" i="19"/>
  <c r="I16" i="19"/>
  <c r="G16" i="19"/>
  <c r="E16" i="19"/>
  <c r="D15" i="19"/>
  <c r="I14" i="19"/>
  <c r="G14" i="19"/>
  <c r="E14" i="19"/>
  <c r="I13" i="19"/>
  <c r="G13" i="19"/>
  <c r="E13" i="19"/>
  <c r="I12" i="19"/>
  <c r="E12" i="19"/>
  <c r="I11" i="19"/>
  <c r="G11" i="19"/>
  <c r="E11" i="19"/>
  <c r="I29" i="19"/>
  <c r="E29" i="19"/>
  <c r="I22" i="19"/>
  <c r="E22" i="19"/>
  <c r="G21" i="19"/>
  <c r="D20" i="19"/>
  <c r="G19" i="19"/>
  <c r="D18" i="19"/>
  <c r="G17" i="19"/>
  <c r="D16" i="19"/>
  <c r="G15" i="19"/>
  <c r="D14" i="19"/>
  <c r="D13" i="19"/>
  <c r="D12" i="19"/>
  <c r="D11" i="19"/>
  <c r="C7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G29" i="19"/>
  <c r="D28" i="19"/>
  <c r="D27" i="19"/>
  <c r="D26" i="19"/>
  <c r="D25" i="19"/>
  <c r="D24" i="19"/>
  <c r="D23" i="19"/>
  <c r="G22" i="19"/>
  <c r="I21" i="19"/>
  <c r="E21" i="19"/>
  <c r="I19" i="19"/>
  <c r="E19" i="19"/>
  <c r="I17" i="19"/>
  <c r="E17" i="19"/>
  <c r="I15" i="19"/>
  <c r="E15" i="19"/>
  <c r="AN12" i="18"/>
  <c r="AL12" i="18"/>
  <c r="AM12" i="18"/>
  <c r="AN14" i="18"/>
  <c r="AL14" i="18"/>
  <c r="AM14" i="18"/>
  <c r="AN16" i="18"/>
  <c r="AL16" i="18"/>
  <c r="AM16" i="18"/>
  <c r="AN18" i="18"/>
  <c r="AL18" i="18"/>
  <c r="AM18" i="18"/>
  <c r="AN20" i="18"/>
  <c r="AL20" i="18"/>
  <c r="AM20" i="18"/>
  <c r="G12" i="18"/>
  <c r="AM15" i="18"/>
  <c r="AN15" i="18"/>
  <c r="AL15" i="18"/>
  <c r="AM17" i="18"/>
  <c r="AL17" i="18"/>
  <c r="AN17" i="18"/>
  <c r="AM19" i="18"/>
  <c r="AN19" i="18"/>
  <c r="AL19" i="18"/>
  <c r="AM21" i="18"/>
  <c r="AL21" i="18"/>
  <c r="AN21" i="18"/>
  <c r="AM29" i="18"/>
  <c r="AL29" i="18"/>
  <c r="AN29" i="18"/>
  <c r="J15" i="17"/>
  <c r="F15" i="17" s="1"/>
  <c r="I25" i="8"/>
  <c r="AC16" i="18"/>
  <c r="C16" i="18"/>
  <c r="J16" i="18" s="1"/>
  <c r="B16" i="19"/>
  <c r="I29" i="8"/>
  <c r="AC14" i="19"/>
  <c r="C14" i="19"/>
  <c r="B14" i="20"/>
  <c r="I33" i="8"/>
  <c r="F32" i="17"/>
  <c r="H32" i="17" s="1"/>
  <c r="AC38" i="18"/>
  <c r="C38" i="18"/>
  <c r="B38" i="19"/>
  <c r="I31" i="8"/>
  <c r="F30" i="17"/>
  <c r="H30" i="17" s="1"/>
  <c r="AC37" i="18"/>
  <c r="C37" i="18"/>
  <c r="B37" i="19"/>
  <c r="I43" i="8"/>
  <c r="F42" i="17"/>
  <c r="H42" i="17" s="1"/>
  <c r="AC25" i="18"/>
  <c r="C25" i="18"/>
  <c r="B25" i="19"/>
  <c r="K2" i="8"/>
  <c r="C4" i="20"/>
  <c r="AC39" i="18"/>
  <c r="C39" i="18"/>
  <c r="B39" i="19"/>
  <c r="F4" i="8"/>
  <c r="H3" i="14"/>
  <c r="AC13" i="19"/>
  <c r="C13" i="19"/>
  <c r="B13" i="20"/>
  <c r="AC27" i="18"/>
  <c r="C27" i="18"/>
  <c r="B27" i="19"/>
  <c r="I41" i="8"/>
  <c r="F40" i="17"/>
  <c r="H40" i="17" s="1"/>
  <c r="F22" i="17"/>
  <c r="H22" i="17" s="1"/>
  <c r="I23" i="8"/>
  <c r="B22" i="19"/>
  <c r="AC22" i="18"/>
  <c r="C22" i="18"/>
  <c r="I34" i="8"/>
  <c r="F33" i="17"/>
  <c r="H33" i="17" s="1"/>
  <c r="AC31" i="18"/>
  <c r="C31" i="18"/>
  <c r="B31" i="19"/>
  <c r="I21" i="8"/>
  <c r="F20" i="17"/>
  <c r="H20" i="17" s="1"/>
  <c r="J45" i="16"/>
  <c r="N6" i="16" s="1"/>
  <c r="N7" i="16" s="1"/>
  <c r="H7" i="8" s="1"/>
  <c r="F5" i="8"/>
  <c r="J28" i="17"/>
  <c r="F28" i="17" s="1"/>
  <c r="H28" i="17" s="1"/>
  <c r="J24" i="17"/>
  <c r="F24" i="17" s="1"/>
  <c r="H24" i="17" s="1"/>
  <c r="AC36" i="18"/>
  <c r="C36" i="18"/>
  <c r="J36" i="18" s="1"/>
  <c r="B36" i="19"/>
  <c r="AC44" i="18"/>
  <c r="C44" i="18"/>
  <c r="J44" i="18" s="1"/>
  <c r="B44" i="19"/>
  <c r="I24" i="8"/>
  <c r="F23" i="17"/>
  <c r="H23" i="17" s="1"/>
  <c r="AC41" i="18"/>
  <c r="C41" i="18"/>
  <c r="B41" i="19"/>
  <c r="I27" i="8"/>
  <c r="F26" i="17"/>
  <c r="H26" i="17" s="1"/>
  <c r="J12" i="8"/>
  <c r="I30" i="8"/>
  <c r="F29" i="17"/>
  <c r="H29" i="17" s="1"/>
  <c r="B29" i="19"/>
  <c r="AC29" i="18"/>
  <c r="C29" i="18"/>
  <c r="AC43" i="18"/>
  <c r="C43" i="18"/>
  <c r="B43" i="19"/>
  <c r="J13" i="8"/>
  <c r="AC35" i="18"/>
  <c r="C35" i="18"/>
  <c r="B35" i="19"/>
  <c r="J19" i="8"/>
  <c r="AC34" i="18"/>
  <c r="C34" i="18"/>
  <c r="B34" i="19"/>
  <c r="AN24" i="18"/>
  <c r="AL24" i="18"/>
  <c r="AM24" i="18"/>
  <c r="AN26" i="18"/>
  <c r="AL26" i="18"/>
  <c r="AM26" i="18"/>
  <c r="AN28" i="18"/>
  <c r="AL28" i="18"/>
  <c r="AM28" i="18"/>
  <c r="AN30" i="18"/>
  <c r="AL30" i="18"/>
  <c r="AM30" i="18"/>
  <c r="AN32" i="18"/>
  <c r="AL32" i="18"/>
  <c r="AM32" i="18"/>
  <c r="AN34" i="18"/>
  <c r="AL34" i="18"/>
  <c r="AM34" i="18"/>
  <c r="AN36" i="18"/>
  <c r="AL36" i="18"/>
  <c r="AM36" i="18"/>
  <c r="AN38" i="18"/>
  <c r="AL38" i="18"/>
  <c r="AM38" i="18"/>
  <c r="AN40" i="18"/>
  <c r="AL40" i="18"/>
  <c r="AM40" i="18"/>
  <c r="AN42" i="18"/>
  <c r="AL42" i="18"/>
  <c r="AM42" i="18"/>
  <c r="AN44" i="18"/>
  <c r="AL44" i="18"/>
  <c r="AM44" i="18"/>
  <c r="AM11" i="18"/>
  <c r="AN11" i="18"/>
  <c r="AL11" i="18"/>
  <c r="AM13" i="18"/>
  <c r="AL13" i="18"/>
  <c r="AN13" i="18"/>
  <c r="J22" i="18"/>
  <c r="J12" i="18"/>
  <c r="J18" i="18"/>
  <c r="F18" i="18" s="1"/>
  <c r="H18" i="18" s="1"/>
  <c r="AN22" i="18"/>
  <c r="AL22" i="18"/>
  <c r="AM22" i="18"/>
  <c r="J21" i="17"/>
  <c r="F21" i="17" s="1"/>
  <c r="H21" i="17" s="1"/>
  <c r="J17" i="17"/>
  <c r="F17" i="17" s="1"/>
  <c r="H17" i="17" s="1"/>
  <c r="AC24" i="18"/>
  <c r="C24" i="18"/>
  <c r="J24" i="18" s="1"/>
  <c r="B24" i="19"/>
  <c r="I17" i="8"/>
  <c r="F16" i="17"/>
  <c r="H16" i="17" s="1"/>
  <c r="AC28" i="18"/>
  <c r="C28" i="18"/>
  <c r="B28" i="19"/>
  <c r="S44" i="18"/>
  <c r="S43" i="18"/>
  <c r="S42" i="18"/>
  <c r="S41" i="18"/>
  <c r="S40" i="18"/>
  <c r="S39" i="18"/>
  <c r="S38" i="18"/>
  <c r="S37" i="18"/>
  <c r="S36" i="18"/>
  <c r="S35" i="18"/>
  <c r="S34" i="18"/>
  <c r="S33" i="18"/>
  <c r="S32" i="18"/>
  <c r="S31" i="18"/>
  <c r="S30" i="18"/>
  <c r="S28" i="18"/>
  <c r="S27" i="18"/>
  <c r="S26" i="18"/>
  <c r="S25" i="18"/>
  <c r="S24" i="18"/>
  <c r="S23" i="18"/>
  <c r="S20" i="18"/>
  <c r="S18" i="18"/>
  <c r="S16" i="18"/>
  <c r="S14" i="18"/>
  <c r="S13" i="18"/>
  <c r="S12" i="18"/>
  <c r="S11" i="18"/>
  <c r="S298" i="18"/>
  <c r="S297" i="18"/>
  <c r="S296" i="18"/>
  <c r="S295" i="18"/>
  <c r="S294" i="18"/>
  <c r="S293" i="18"/>
  <c r="S292" i="18"/>
  <c r="S291" i="18"/>
  <c r="S290" i="18"/>
  <c r="S289" i="18"/>
  <c r="S288" i="18"/>
  <c r="S287" i="18"/>
  <c r="S286" i="18"/>
  <c r="S285" i="18"/>
  <c r="S284" i="18"/>
  <c r="S283" i="18"/>
  <c r="S282" i="18"/>
  <c r="S281" i="18"/>
  <c r="S280" i="18"/>
  <c r="S279" i="18"/>
  <c r="S278" i="18"/>
  <c r="S277" i="18"/>
  <c r="S276" i="18"/>
  <c r="S275" i="18"/>
  <c r="S274" i="18"/>
  <c r="S273" i="18"/>
  <c r="S272" i="18"/>
  <c r="S271" i="18"/>
  <c r="S270" i="18"/>
  <c r="S269" i="18"/>
  <c r="S268" i="18"/>
  <c r="S267" i="18"/>
  <c r="S266" i="18"/>
  <c r="S265" i="18"/>
  <c r="S264" i="18"/>
  <c r="S263" i="18"/>
  <c r="S262" i="18"/>
  <c r="S261" i="18"/>
  <c r="S260" i="18"/>
  <c r="S259" i="18"/>
  <c r="S258" i="18"/>
  <c r="S257" i="18"/>
  <c r="S256" i="18"/>
  <c r="S255" i="18"/>
  <c r="S254" i="18"/>
  <c r="S253" i="18"/>
  <c r="S252" i="18"/>
  <c r="S251" i="18"/>
  <c r="S250" i="18"/>
  <c r="S249" i="18"/>
  <c r="S248" i="18"/>
  <c r="S247" i="18"/>
  <c r="S246" i="18"/>
  <c r="S245" i="18"/>
  <c r="S244" i="18"/>
  <c r="S243" i="18"/>
  <c r="S242" i="18"/>
  <c r="S241" i="18"/>
  <c r="S240" i="18"/>
  <c r="S239" i="18"/>
  <c r="S238" i="18"/>
  <c r="S237" i="18"/>
  <c r="S236" i="18"/>
  <c r="S235" i="18"/>
  <c r="S234" i="18"/>
  <c r="S233" i="18"/>
  <c r="S232" i="18"/>
  <c r="S231" i="18"/>
  <c r="S230" i="18"/>
  <c r="S229" i="18"/>
  <c r="S228" i="18"/>
  <c r="S227" i="18"/>
  <c r="S226" i="18"/>
  <c r="S225" i="18"/>
  <c r="S224" i="18"/>
  <c r="S223" i="18"/>
  <c r="S222" i="18"/>
  <c r="S221" i="18"/>
  <c r="S220" i="18"/>
  <c r="S219" i="18"/>
  <c r="S218" i="18"/>
  <c r="S217" i="18"/>
  <c r="S216" i="18"/>
  <c r="S215" i="18"/>
  <c r="S214" i="18"/>
  <c r="S213" i="18"/>
  <c r="S212" i="18"/>
  <c r="S211" i="18"/>
  <c r="S210" i="18"/>
  <c r="S209" i="18"/>
  <c r="S208" i="18"/>
  <c r="S207" i="18"/>
  <c r="S206" i="18"/>
  <c r="S205" i="18"/>
  <c r="S204" i="18"/>
  <c r="S203" i="18"/>
  <c r="S202" i="18"/>
  <c r="S201" i="18"/>
  <c r="S200" i="18"/>
  <c r="S199" i="18"/>
  <c r="S198" i="18"/>
  <c r="S197" i="18"/>
  <c r="S196" i="18"/>
  <c r="S195" i="18"/>
  <c r="S194" i="18"/>
  <c r="S193" i="18"/>
  <c r="S192" i="18"/>
  <c r="S191" i="18"/>
  <c r="S190" i="18"/>
  <c r="S189" i="18"/>
  <c r="S188" i="18"/>
  <c r="S187" i="18"/>
  <c r="S186" i="18"/>
  <c r="S185" i="18"/>
  <c r="S184" i="18"/>
  <c r="S183" i="18"/>
  <c r="S182" i="18"/>
  <c r="S181" i="18"/>
  <c r="S180" i="18"/>
  <c r="S179" i="18"/>
  <c r="S178" i="18"/>
  <c r="S177" i="18"/>
  <c r="S176" i="18"/>
  <c r="S175" i="18"/>
  <c r="S174" i="18"/>
  <c r="S173" i="18"/>
  <c r="S172" i="18"/>
  <c r="S171" i="18"/>
  <c r="S170" i="18"/>
  <c r="S169" i="18"/>
  <c r="S168" i="18"/>
  <c r="S167" i="18"/>
  <c r="S166" i="18"/>
  <c r="S165" i="18"/>
  <c r="S164" i="18"/>
  <c r="S163" i="18"/>
  <c r="S162" i="18"/>
  <c r="S161" i="18"/>
  <c r="S160" i="18"/>
  <c r="S159" i="18"/>
  <c r="S158" i="18"/>
  <c r="S157" i="18"/>
  <c r="S156" i="18"/>
  <c r="S155" i="18"/>
  <c r="S154" i="18"/>
  <c r="S153" i="18"/>
  <c r="S152" i="18"/>
  <c r="S151" i="18"/>
  <c r="S150" i="18"/>
  <c r="S149" i="18"/>
  <c r="S148" i="18"/>
  <c r="S147" i="18"/>
  <c r="S146" i="18"/>
  <c r="S145" i="18"/>
  <c r="S144" i="18"/>
  <c r="S143" i="18"/>
  <c r="S142" i="18"/>
  <c r="S141" i="18"/>
  <c r="S140" i="18"/>
  <c r="S139" i="18"/>
  <c r="S138" i="18"/>
  <c r="S137" i="18"/>
  <c r="S136" i="18"/>
  <c r="S135" i="18"/>
  <c r="S134" i="18"/>
  <c r="S133" i="18"/>
  <c r="S132" i="18"/>
  <c r="S131" i="18"/>
  <c r="S130" i="18"/>
  <c r="S129" i="18"/>
  <c r="S128" i="18"/>
  <c r="S127" i="18"/>
  <c r="S126" i="18"/>
  <c r="S125" i="18"/>
  <c r="S124" i="18"/>
  <c r="S123" i="18"/>
  <c r="S122" i="18"/>
  <c r="S121" i="18"/>
  <c r="S120" i="18"/>
  <c r="S119" i="18"/>
  <c r="S118" i="18"/>
  <c r="S117" i="18"/>
  <c r="S116" i="18"/>
  <c r="S115" i="18"/>
  <c r="S114" i="18"/>
  <c r="S113" i="18"/>
  <c r="S112" i="18"/>
  <c r="S111" i="18"/>
  <c r="S110" i="18"/>
  <c r="S109" i="18"/>
  <c r="S108" i="18"/>
  <c r="S107" i="18"/>
  <c r="S106" i="18"/>
  <c r="S105" i="18"/>
  <c r="S104" i="18"/>
  <c r="S103" i="18"/>
  <c r="S102" i="18"/>
  <c r="S101" i="18"/>
  <c r="S100" i="18"/>
  <c r="S99" i="18"/>
  <c r="S98" i="18"/>
  <c r="S97" i="18"/>
  <c r="S96" i="18"/>
  <c r="S95" i="18"/>
  <c r="S94" i="18"/>
  <c r="S93" i="18"/>
  <c r="S92" i="18"/>
  <c r="S91" i="18"/>
  <c r="S90" i="18"/>
  <c r="S89" i="18"/>
  <c r="S88" i="18"/>
  <c r="S87" i="18"/>
  <c r="S86" i="18"/>
  <c r="S85" i="18"/>
  <c r="S84" i="18"/>
  <c r="S83" i="18"/>
  <c r="S82" i="18"/>
  <c r="S81" i="18"/>
  <c r="S80" i="18"/>
  <c r="S79" i="18"/>
  <c r="S78" i="18"/>
  <c r="S77" i="18"/>
  <c r="S76" i="18"/>
  <c r="S75" i="18"/>
  <c r="S74" i="18"/>
  <c r="S73" i="18"/>
  <c r="S72" i="18"/>
  <c r="S71" i="18"/>
  <c r="S70" i="18"/>
  <c r="S69" i="18"/>
  <c r="S68" i="18"/>
  <c r="S67" i="18"/>
  <c r="S66" i="18"/>
  <c r="S65" i="18"/>
  <c r="S64" i="18"/>
  <c r="S63" i="18"/>
  <c r="S62" i="18"/>
  <c r="S61" i="18"/>
  <c r="S60" i="18"/>
  <c r="S59" i="18"/>
  <c r="S58" i="18"/>
  <c r="S57" i="18"/>
  <c r="S56" i="18"/>
  <c r="S55" i="18"/>
  <c r="S54" i="18"/>
  <c r="S53" i="18"/>
  <c r="S52" i="18"/>
  <c r="S51" i="18"/>
  <c r="S50" i="18"/>
  <c r="S49" i="18"/>
  <c r="S48" i="18"/>
  <c r="S47" i="18"/>
  <c r="S46" i="18"/>
  <c r="S45" i="18"/>
  <c r="S21" i="18"/>
  <c r="S19" i="18"/>
  <c r="S17" i="18"/>
  <c r="S15" i="18"/>
  <c r="S29" i="18"/>
  <c r="S22" i="18"/>
  <c r="C6" i="20"/>
  <c r="J10" i="19"/>
  <c r="AG2" i="19"/>
  <c r="I10" i="19"/>
  <c r="C5" i="20"/>
  <c r="AJ22" i="20" s="1"/>
  <c r="J15" i="8"/>
  <c r="F14" i="18"/>
  <c r="H14" i="18" s="1"/>
  <c r="AC32" i="18"/>
  <c r="C32" i="18"/>
  <c r="B32" i="19"/>
  <c r="I39" i="8"/>
  <c r="F38" i="17"/>
  <c r="H38" i="17" s="1"/>
  <c r="AC30" i="18"/>
  <c r="C30" i="18"/>
  <c r="B30" i="19"/>
  <c r="C45" i="17"/>
  <c r="I38" i="8"/>
  <c r="F37" i="17"/>
  <c r="H37" i="17" s="1"/>
  <c r="AC42" i="18"/>
  <c r="C42" i="18"/>
  <c r="B42" i="19"/>
  <c r="I26" i="8"/>
  <c r="F25" i="17"/>
  <c r="H25" i="17" s="1"/>
  <c r="N2" i="15"/>
  <c r="H2" i="15" s="1"/>
  <c r="I40" i="8"/>
  <c r="F39" i="17"/>
  <c r="H39" i="17" s="1"/>
  <c r="F45" i="15"/>
  <c r="J14" i="8"/>
  <c r="I20" i="8"/>
  <c r="F19" i="17"/>
  <c r="H19" i="17" s="1"/>
  <c r="B19" i="19"/>
  <c r="AC19" i="18"/>
  <c r="C19" i="18"/>
  <c r="J19" i="18" s="1"/>
  <c r="I28" i="8"/>
  <c r="F27" i="17"/>
  <c r="H27" i="17" s="1"/>
  <c r="AC40" i="18"/>
  <c r="C40" i="18"/>
  <c r="B40" i="19"/>
  <c r="AC33" i="18"/>
  <c r="C33" i="18"/>
  <c r="B33" i="19"/>
  <c r="I32" i="8"/>
  <c r="F31" i="17"/>
  <c r="H31" i="17" s="1"/>
  <c r="AC20" i="18"/>
  <c r="C20" i="18"/>
  <c r="B20" i="19"/>
  <c r="H3" i="15" l="1"/>
  <c r="AJ19" i="15" s="1"/>
  <c r="AJ20" i="14"/>
  <c r="AJ19" i="14"/>
  <c r="AJ28" i="14"/>
  <c r="H6" i="13"/>
  <c r="H6" i="12"/>
  <c r="N2" i="17"/>
  <c r="H2" i="17" s="1"/>
  <c r="H7" i="17"/>
  <c r="I11" i="8" s="1"/>
  <c r="H15" i="17"/>
  <c r="H45" i="17" s="1"/>
  <c r="N3" i="17" s="1"/>
  <c r="F45" i="17"/>
  <c r="AC20" i="19"/>
  <c r="C20" i="19"/>
  <c r="J20" i="19" s="1"/>
  <c r="B20" i="20"/>
  <c r="J34" i="8"/>
  <c r="AC40" i="19"/>
  <c r="C40" i="19"/>
  <c r="J40" i="19" s="1"/>
  <c r="B40" i="20"/>
  <c r="G5" i="8"/>
  <c r="J43" i="8"/>
  <c r="J31" i="8"/>
  <c r="AC32" i="19"/>
  <c r="C32" i="19"/>
  <c r="B32" i="20"/>
  <c r="C5" i="21"/>
  <c r="AJ22" i="21" s="1"/>
  <c r="S44" i="19"/>
  <c r="S43" i="19"/>
  <c r="S42" i="19"/>
  <c r="S41" i="19"/>
  <c r="S40" i="19"/>
  <c r="S39" i="19"/>
  <c r="S38" i="19"/>
  <c r="S37" i="19"/>
  <c r="S36" i="19"/>
  <c r="S35" i="19"/>
  <c r="S34" i="19"/>
  <c r="S33" i="19"/>
  <c r="S32" i="19"/>
  <c r="S31" i="19"/>
  <c r="S30" i="19"/>
  <c r="S28" i="19"/>
  <c r="S27" i="19"/>
  <c r="S26" i="19"/>
  <c r="S25" i="19"/>
  <c r="S24" i="19"/>
  <c r="S23" i="19"/>
  <c r="S20" i="19"/>
  <c r="S18" i="19"/>
  <c r="S16" i="19"/>
  <c r="S14" i="19"/>
  <c r="S13" i="19"/>
  <c r="S12" i="19"/>
  <c r="S11" i="19"/>
  <c r="S298" i="19"/>
  <c r="S297" i="19"/>
  <c r="S296" i="19"/>
  <c r="S295" i="19"/>
  <c r="S294" i="19"/>
  <c r="S293" i="19"/>
  <c r="S292" i="19"/>
  <c r="S291" i="19"/>
  <c r="S290" i="19"/>
  <c r="S289" i="19"/>
  <c r="S288" i="19"/>
  <c r="S287" i="19"/>
  <c r="S286" i="19"/>
  <c r="S285" i="19"/>
  <c r="S284" i="19"/>
  <c r="S283" i="19"/>
  <c r="S282" i="19"/>
  <c r="S281" i="19"/>
  <c r="S280" i="19"/>
  <c r="S279" i="19"/>
  <c r="S278" i="19"/>
  <c r="S277" i="19"/>
  <c r="S276" i="19"/>
  <c r="S275" i="19"/>
  <c r="S274" i="19"/>
  <c r="S273" i="19"/>
  <c r="S272" i="19"/>
  <c r="S271" i="19"/>
  <c r="S270" i="19"/>
  <c r="S269" i="19"/>
  <c r="S268" i="19"/>
  <c r="S267" i="19"/>
  <c r="S266" i="19"/>
  <c r="S265" i="19"/>
  <c r="S264" i="19"/>
  <c r="S263" i="19"/>
  <c r="S262" i="19"/>
  <c r="S261" i="19"/>
  <c r="S260" i="19"/>
  <c r="S259" i="19"/>
  <c r="S258" i="19"/>
  <c r="S257" i="19"/>
  <c r="S256" i="19"/>
  <c r="S255" i="19"/>
  <c r="S254" i="19"/>
  <c r="S253" i="19"/>
  <c r="S252" i="19"/>
  <c r="S251" i="19"/>
  <c r="S250" i="19"/>
  <c r="S249" i="19"/>
  <c r="S248" i="19"/>
  <c r="S247" i="19"/>
  <c r="S246" i="19"/>
  <c r="S245" i="19"/>
  <c r="S244" i="19"/>
  <c r="S243" i="19"/>
  <c r="S242" i="19"/>
  <c r="S241" i="19"/>
  <c r="S240" i="19"/>
  <c r="S239" i="19"/>
  <c r="S238" i="19"/>
  <c r="S237" i="19"/>
  <c r="S236" i="19"/>
  <c r="S235" i="19"/>
  <c r="S234" i="19"/>
  <c r="S233" i="19"/>
  <c r="S232" i="19"/>
  <c r="S231" i="19"/>
  <c r="S230" i="19"/>
  <c r="S229" i="19"/>
  <c r="S228" i="19"/>
  <c r="S227" i="19"/>
  <c r="S226" i="19"/>
  <c r="S225" i="19"/>
  <c r="S224" i="19"/>
  <c r="S223" i="19"/>
  <c r="S222" i="19"/>
  <c r="S221" i="19"/>
  <c r="S220" i="19"/>
  <c r="S219" i="19"/>
  <c r="S218" i="19"/>
  <c r="S217" i="19"/>
  <c r="S216" i="19"/>
  <c r="S215" i="19"/>
  <c r="S214" i="19"/>
  <c r="S213" i="19"/>
  <c r="S212" i="19"/>
  <c r="S211" i="19"/>
  <c r="S210" i="19"/>
  <c r="S209" i="19"/>
  <c r="S208" i="19"/>
  <c r="S207" i="19"/>
  <c r="S206" i="19"/>
  <c r="S205" i="19"/>
  <c r="S204" i="19"/>
  <c r="S203" i="19"/>
  <c r="S202" i="19"/>
  <c r="S201" i="19"/>
  <c r="S200" i="19"/>
  <c r="S199" i="19"/>
  <c r="S198" i="19"/>
  <c r="S197" i="19"/>
  <c r="S196" i="19"/>
  <c r="S195" i="19"/>
  <c r="S194" i="19"/>
  <c r="S193" i="19"/>
  <c r="S192" i="19"/>
  <c r="S191" i="19"/>
  <c r="S190" i="19"/>
  <c r="S189" i="19"/>
  <c r="S188" i="19"/>
  <c r="S187" i="19"/>
  <c r="S186" i="19"/>
  <c r="S185" i="19"/>
  <c r="S184" i="19"/>
  <c r="S183" i="19"/>
  <c r="S182" i="19"/>
  <c r="S181" i="19"/>
  <c r="S180" i="19"/>
  <c r="S179" i="19"/>
  <c r="S178" i="19"/>
  <c r="S177" i="19"/>
  <c r="S176" i="19"/>
  <c r="S175" i="19"/>
  <c r="S174" i="19"/>
  <c r="S173" i="19"/>
  <c r="S172" i="19"/>
  <c r="S171" i="19"/>
  <c r="S170" i="19"/>
  <c r="S169" i="19"/>
  <c r="S168" i="19"/>
  <c r="S167" i="19"/>
  <c r="S166" i="19"/>
  <c r="S165" i="19"/>
  <c r="S164" i="19"/>
  <c r="S163" i="19"/>
  <c r="S162" i="19"/>
  <c r="S161" i="19"/>
  <c r="S160" i="19"/>
  <c r="S159" i="19"/>
  <c r="S158" i="19"/>
  <c r="S157" i="19"/>
  <c r="S156" i="19"/>
  <c r="S155" i="19"/>
  <c r="S154" i="19"/>
  <c r="S153" i="19"/>
  <c r="S152" i="19"/>
  <c r="S151" i="19"/>
  <c r="S150" i="19"/>
  <c r="S149" i="19"/>
  <c r="S148" i="19"/>
  <c r="S147" i="19"/>
  <c r="S146" i="19"/>
  <c r="S145" i="19"/>
  <c r="S144" i="19"/>
  <c r="S143" i="19"/>
  <c r="S142" i="19"/>
  <c r="S141" i="19"/>
  <c r="S140" i="19"/>
  <c r="S139" i="19"/>
  <c r="S138" i="19"/>
  <c r="S137" i="19"/>
  <c r="S136" i="19"/>
  <c r="S135" i="19"/>
  <c r="S134" i="19"/>
  <c r="S133" i="19"/>
  <c r="S132" i="19"/>
  <c r="S131" i="19"/>
  <c r="S130" i="19"/>
  <c r="S129" i="19"/>
  <c r="S128" i="19"/>
  <c r="S127" i="19"/>
  <c r="S126" i="19"/>
  <c r="S125" i="19"/>
  <c r="S124" i="19"/>
  <c r="S123" i="19"/>
  <c r="S122" i="19"/>
  <c r="S121" i="19"/>
  <c r="S120" i="19"/>
  <c r="S119" i="19"/>
  <c r="S118" i="19"/>
  <c r="S117" i="19"/>
  <c r="S116" i="19"/>
  <c r="S115" i="19"/>
  <c r="S114" i="19"/>
  <c r="S113" i="19"/>
  <c r="S112" i="19"/>
  <c r="S111" i="19"/>
  <c r="S110" i="19"/>
  <c r="S109" i="19"/>
  <c r="S108" i="19"/>
  <c r="S107" i="19"/>
  <c r="S106" i="19"/>
  <c r="S105" i="19"/>
  <c r="S104" i="19"/>
  <c r="S103" i="19"/>
  <c r="S102" i="19"/>
  <c r="S101" i="19"/>
  <c r="S100" i="19"/>
  <c r="S99" i="19"/>
  <c r="S98" i="19"/>
  <c r="S97" i="19"/>
  <c r="S96" i="19"/>
  <c r="S95" i="19"/>
  <c r="S94" i="19"/>
  <c r="S93" i="19"/>
  <c r="S92" i="19"/>
  <c r="S91" i="19"/>
  <c r="S90" i="19"/>
  <c r="S89" i="19"/>
  <c r="S88" i="19"/>
  <c r="S87" i="19"/>
  <c r="S86" i="19"/>
  <c r="S85" i="19"/>
  <c r="S84" i="19"/>
  <c r="S83" i="19"/>
  <c r="S82" i="19"/>
  <c r="S81" i="19"/>
  <c r="S80" i="19"/>
  <c r="S79" i="19"/>
  <c r="S78" i="19"/>
  <c r="S77" i="19"/>
  <c r="S76" i="19"/>
  <c r="S75" i="19"/>
  <c r="S74" i="19"/>
  <c r="S73" i="19"/>
  <c r="S72" i="19"/>
  <c r="S71" i="19"/>
  <c r="S70" i="19"/>
  <c r="S69" i="19"/>
  <c r="S68" i="19"/>
  <c r="S67" i="19"/>
  <c r="S66" i="19"/>
  <c r="S65" i="19"/>
  <c r="S64" i="19"/>
  <c r="S63" i="19"/>
  <c r="S62" i="19"/>
  <c r="S61" i="19"/>
  <c r="S60" i="19"/>
  <c r="S59" i="19"/>
  <c r="S58" i="19"/>
  <c r="S57" i="19"/>
  <c r="S56" i="19"/>
  <c r="S55" i="19"/>
  <c r="S54" i="19"/>
  <c r="S53" i="19"/>
  <c r="S52" i="19"/>
  <c r="S51" i="19"/>
  <c r="S50" i="19"/>
  <c r="S49" i="19"/>
  <c r="S48" i="19"/>
  <c r="S47" i="19"/>
  <c r="S46" i="19"/>
  <c r="S45" i="19"/>
  <c r="S21" i="19"/>
  <c r="S19" i="19"/>
  <c r="S17" i="19"/>
  <c r="S15" i="19"/>
  <c r="S29" i="19"/>
  <c r="S22" i="19"/>
  <c r="C6" i="21"/>
  <c r="J10" i="20"/>
  <c r="AG2" i="20"/>
  <c r="I10" i="20"/>
  <c r="J29" i="8"/>
  <c r="AC24" i="19"/>
  <c r="C24" i="19"/>
  <c r="J24" i="19" s="1"/>
  <c r="B24" i="20"/>
  <c r="J28" i="18"/>
  <c r="F28" i="18" s="1"/>
  <c r="H28" i="18" s="1"/>
  <c r="J45" i="17"/>
  <c r="N6" i="17" s="1"/>
  <c r="N7" i="17" s="1"/>
  <c r="I7" i="8" s="1"/>
  <c r="J35" i="8"/>
  <c r="AC35" i="19"/>
  <c r="C35" i="19"/>
  <c r="B35" i="20"/>
  <c r="AC43" i="19"/>
  <c r="C43" i="19"/>
  <c r="J43" i="19" s="1"/>
  <c r="B43" i="20"/>
  <c r="J30" i="8"/>
  <c r="B29" i="20"/>
  <c r="AC29" i="19"/>
  <c r="C29" i="19"/>
  <c r="AC41" i="19"/>
  <c r="C41" i="19"/>
  <c r="J41" i="19" s="1"/>
  <c r="B41" i="20"/>
  <c r="AC44" i="19"/>
  <c r="C44" i="19"/>
  <c r="J44" i="19" s="1"/>
  <c r="B44" i="20"/>
  <c r="AC36" i="19"/>
  <c r="C36" i="19"/>
  <c r="B36" i="20"/>
  <c r="J32" i="8"/>
  <c r="J23" i="8"/>
  <c r="F22" i="18"/>
  <c r="H22" i="18" s="1"/>
  <c r="B22" i="20"/>
  <c r="AC22" i="19"/>
  <c r="C22" i="19"/>
  <c r="J28" i="8"/>
  <c r="B13" i="21"/>
  <c r="AC13" i="20"/>
  <c r="C13" i="20"/>
  <c r="J40" i="8"/>
  <c r="L2" i="8"/>
  <c r="C4" i="21"/>
  <c r="AC25" i="19"/>
  <c r="C25" i="19"/>
  <c r="J25" i="19" s="1"/>
  <c r="B25" i="20"/>
  <c r="J38" i="8"/>
  <c r="J39" i="8"/>
  <c r="K15" i="8"/>
  <c r="AC16" i="19"/>
  <c r="C16" i="19"/>
  <c r="B16" i="20"/>
  <c r="AM23" i="19"/>
  <c r="AL23" i="19"/>
  <c r="AN23" i="19"/>
  <c r="AM25" i="19"/>
  <c r="AN25" i="19"/>
  <c r="AL25" i="19"/>
  <c r="AM27" i="19"/>
  <c r="AL27" i="19"/>
  <c r="AN27" i="19"/>
  <c r="AM31" i="19"/>
  <c r="AL31" i="19"/>
  <c r="AN31" i="19"/>
  <c r="AM33" i="19"/>
  <c r="AN33" i="19"/>
  <c r="AL33" i="19"/>
  <c r="AM35" i="19"/>
  <c r="AL35" i="19"/>
  <c r="AN35" i="19"/>
  <c r="AM37" i="19"/>
  <c r="AN37" i="19"/>
  <c r="AL37" i="19"/>
  <c r="AM39" i="19"/>
  <c r="AL39" i="19"/>
  <c r="AN39" i="19"/>
  <c r="AM41" i="19"/>
  <c r="AN41" i="19"/>
  <c r="AL41" i="19"/>
  <c r="AM43" i="19"/>
  <c r="AL43" i="19"/>
  <c r="AN43" i="19"/>
  <c r="C7" i="21"/>
  <c r="I44" i="20"/>
  <c r="G44" i="20"/>
  <c r="E44" i="20"/>
  <c r="I43" i="20"/>
  <c r="G43" i="20"/>
  <c r="E43" i="20"/>
  <c r="I42" i="20"/>
  <c r="G42" i="20"/>
  <c r="E42" i="20"/>
  <c r="I41" i="20"/>
  <c r="G41" i="20"/>
  <c r="E41" i="20"/>
  <c r="I40" i="20"/>
  <c r="G40" i="20"/>
  <c r="E40" i="20"/>
  <c r="I39" i="20"/>
  <c r="G39" i="20"/>
  <c r="E39" i="20"/>
  <c r="I38" i="20"/>
  <c r="G38" i="20"/>
  <c r="E38" i="20"/>
  <c r="I37" i="20"/>
  <c r="G37" i="20"/>
  <c r="E37" i="20"/>
  <c r="I36" i="20"/>
  <c r="G36" i="20"/>
  <c r="E36" i="20"/>
  <c r="I35" i="20"/>
  <c r="G35" i="20"/>
  <c r="E35" i="20"/>
  <c r="I34" i="20"/>
  <c r="G34" i="20"/>
  <c r="E34" i="20"/>
  <c r="I33" i="20"/>
  <c r="G33" i="20"/>
  <c r="E33" i="20"/>
  <c r="I32" i="20"/>
  <c r="G32" i="20"/>
  <c r="E32" i="20"/>
  <c r="I31" i="20"/>
  <c r="G31" i="20"/>
  <c r="E31" i="20"/>
  <c r="I30" i="20"/>
  <c r="G30" i="20"/>
  <c r="E30" i="20"/>
  <c r="D29" i="20"/>
  <c r="I28" i="20"/>
  <c r="G28" i="20"/>
  <c r="E28" i="20"/>
  <c r="I27" i="20"/>
  <c r="G27" i="20"/>
  <c r="E27" i="20"/>
  <c r="I26" i="20"/>
  <c r="G26" i="20"/>
  <c r="E26" i="20"/>
  <c r="I25" i="20"/>
  <c r="G25" i="20"/>
  <c r="E25" i="20"/>
  <c r="I24" i="20"/>
  <c r="G24" i="20"/>
  <c r="E24" i="20"/>
  <c r="I23" i="20"/>
  <c r="G23" i="20"/>
  <c r="E23" i="20"/>
  <c r="D22" i="20"/>
  <c r="D21" i="20"/>
  <c r="I20" i="20"/>
  <c r="G20" i="20"/>
  <c r="E20" i="20"/>
  <c r="D19" i="20"/>
  <c r="I18" i="20"/>
  <c r="G18" i="20"/>
  <c r="E18" i="20"/>
  <c r="D17" i="20"/>
  <c r="I16" i="20"/>
  <c r="G16" i="20"/>
  <c r="E16" i="20"/>
  <c r="D15" i="20"/>
  <c r="I14" i="20"/>
  <c r="G14" i="20"/>
  <c r="E14" i="20"/>
  <c r="I13" i="20"/>
  <c r="G13" i="20"/>
  <c r="E13" i="20"/>
  <c r="I12" i="20"/>
  <c r="E12" i="20"/>
  <c r="I11" i="20"/>
  <c r="G11" i="20"/>
  <c r="E11" i="20"/>
  <c r="I29" i="20"/>
  <c r="E29" i="20"/>
  <c r="I22" i="20"/>
  <c r="E22" i="20"/>
  <c r="G21" i="20"/>
  <c r="D20" i="20"/>
  <c r="G19" i="20"/>
  <c r="D18" i="20"/>
  <c r="G17" i="20"/>
  <c r="D16" i="20"/>
  <c r="G15" i="20"/>
  <c r="D14" i="20"/>
  <c r="D13" i="20"/>
  <c r="D12" i="20"/>
  <c r="D11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G29" i="20"/>
  <c r="D28" i="20"/>
  <c r="D27" i="20"/>
  <c r="D26" i="20"/>
  <c r="D25" i="20"/>
  <c r="D24" i="20"/>
  <c r="D23" i="20"/>
  <c r="G22" i="20"/>
  <c r="I21" i="20"/>
  <c r="E21" i="20"/>
  <c r="I19" i="20"/>
  <c r="E19" i="20"/>
  <c r="I17" i="20"/>
  <c r="E17" i="20"/>
  <c r="I15" i="20"/>
  <c r="E15" i="20"/>
  <c r="AN12" i="19"/>
  <c r="AL12" i="19"/>
  <c r="AM12" i="19"/>
  <c r="AN14" i="19"/>
  <c r="AL14" i="19"/>
  <c r="AM14" i="19"/>
  <c r="AN16" i="19"/>
  <c r="AL16" i="19"/>
  <c r="AM16" i="19"/>
  <c r="AN18" i="19"/>
  <c r="AL18" i="19"/>
  <c r="AM18" i="19"/>
  <c r="AN20" i="19"/>
  <c r="AL20" i="19"/>
  <c r="AM20" i="19"/>
  <c r="J11" i="19"/>
  <c r="F11" i="19" s="1"/>
  <c r="G12" i="19"/>
  <c r="G12" i="20" s="1"/>
  <c r="J13" i="19"/>
  <c r="F13" i="19" s="1"/>
  <c r="H13" i="19" s="1"/>
  <c r="AM15" i="19"/>
  <c r="AL15" i="19"/>
  <c r="AN15" i="19"/>
  <c r="AM17" i="19"/>
  <c r="AN17" i="19"/>
  <c r="AL17" i="19"/>
  <c r="AM19" i="19"/>
  <c r="AL19" i="19"/>
  <c r="AN19" i="19"/>
  <c r="AM21" i="19"/>
  <c r="AN21" i="19"/>
  <c r="AL21" i="19"/>
  <c r="AM29" i="19"/>
  <c r="AN29" i="19"/>
  <c r="AL29" i="19"/>
  <c r="J35" i="19"/>
  <c r="K19" i="8"/>
  <c r="B12" i="21"/>
  <c r="AC12" i="20"/>
  <c r="C12" i="20"/>
  <c r="J22" i="8"/>
  <c r="AC21" i="19"/>
  <c r="C21" i="19"/>
  <c r="F15" i="18"/>
  <c r="H15" i="18" s="1"/>
  <c r="J16" i="8"/>
  <c r="B15" i="20"/>
  <c r="AC15" i="19"/>
  <c r="C15" i="19"/>
  <c r="J18" i="8"/>
  <c r="B17" i="20"/>
  <c r="AC17" i="19"/>
  <c r="C17" i="19"/>
  <c r="B11" i="21"/>
  <c r="AC11" i="20"/>
  <c r="C11" i="20"/>
  <c r="AC26" i="19"/>
  <c r="C26" i="19"/>
  <c r="B26" i="20"/>
  <c r="AC23" i="19"/>
  <c r="C23" i="19"/>
  <c r="J23" i="19" s="1"/>
  <c r="B23" i="20"/>
  <c r="H4" i="8"/>
  <c r="H3" i="16"/>
  <c r="H5" i="8"/>
  <c r="J21" i="8"/>
  <c r="AC33" i="19"/>
  <c r="C33" i="19"/>
  <c r="B33" i="20"/>
  <c r="J41" i="8"/>
  <c r="F19" i="18"/>
  <c r="H19" i="18" s="1"/>
  <c r="J20" i="8"/>
  <c r="B19" i="20"/>
  <c r="AC19" i="19"/>
  <c r="C19" i="19"/>
  <c r="J19" i="19" s="1"/>
  <c r="AC42" i="19"/>
  <c r="C42" i="19"/>
  <c r="B42" i="20"/>
  <c r="AC30" i="19"/>
  <c r="C30" i="19"/>
  <c r="J30" i="19" s="1"/>
  <c r="B30" i="20"/>
  <c r="J33" i="8"/>
  <c r="AC28" i="19"/>
  <c r="C28" i="19"/>
  <c r="B28" i="20"/>
  <c r="J25" i="8"/>
  <c r="F24" i="18"/>
  <c r="H24" i="18" s="1"/>
  <c r="J42" i="18"/>
  <c r="F42" i="18" s="1"/>
  <c r="H42" i="18" s="1"/>
  <c r="J40" i="18"/>
  <c r="F40" i="18" s="1"/>
  <c r="H40" i="18" s="1"/>
  <c r="J38" i="18"/>
  <c r="F38" i="18" s="1"/>
  <c r="H38" i="18" s="1"/>
  <c r="J34" i="18"/>
  <c r="F34" i="18" s="1"/>
  <c r="H34" i="18" s="1"/>
  <c r="J32" i="18"/>
  <c r="F32" i="18" s="1"/>
  <c r="H32" i="18" s="1"/>
  <c r="J30" i="18"/>
  <c r="F30" i="18" s="1"/>
  <c r="H30" i="18" s="1"/>
  <c r="J20" i="18"/>
  <c r="F20" i="18" s="1"/>
  <c r="H20" i="18" s="1"/>
  <c r="J29" i="18"/>
  <c r="F29" i="18" s="1"/>
  <c r="H29" i="18" s="1"/>
  <c r="AC34" i="19"/>
  <c r="C34" i="19"/>
  <c r="J34" i="19" s="1"/>
  <c r="B34" i="20"/>
  <c r="J36" i="8"/>
  <c r="F12" i="18"/>
  <c r="J44" i="8"/>
  <c r="C45" i="18"/>
  <c r="J42" i="8"/>
  <c r="J45" i="8"/>
  <c r="F44" i="18"/>
  <c r="H44" i="18" s="1"/>
  <c r="J37" i="8"/>
  <c r="F36" i="18"/>
  <c r="H36" i="18" s="1"/>
  <c r="AC31" i="19"/>
  <c r="C31" i="19"/>
  <c r="B31" i="20"/>
  <c r="AC27" i="19"/>
  <c r="C27" i="19"/>
  <c r="B27" i="20"/>
  <c r="K14" i="8"/>
  <c r="AJ29" i="15"/>
  <c r="AJ15" i="15"/>
  <c r="AJ16" i="15"/>
  <c r="F6" i="8"/>
  <c r="AJ29" i="14"/>
  <c r="AJ17" i="14"/>
  <c r="AJ15" i="14"/>
  <c r="AJ18" i="14"/>
  <c r="AJ16" i="14"/>
  <c r="AJ14" i="14"/>
  <c r="AC39" i="19"/>
  <c r="C39" i="19"/>
  <c r="B39" i="20"/>
  <c r="J26" i="8"/>
  <c r="AC37" i="19"/>
  <c r="C37" i="19"/>
  <c r="J37" i="19" s="1"/>
  <c r="B37" i="20"/>
  <c r="AC38" i="19"/>
  <c r="C38" i="19"/>
  <c r="B38" i="20"/>
  <c r="B14" i="21"/>
  <c r="AC14" i="20"/>
  <c r="C14" i="20"/>
  <c r="J17" i="8"/>
  <c r="F16" i="18"/>
  <c r="H16" i="18" s="1"/>
  <c r="J43" i="18"/>
  <c r="F43" i="18" s="1"/>
  <c r="H43" i="18" s="1"/>
  <c r="J41" i="18"/>
  <c r="F41" i="18" s="1"/>
  <c r="H41" i="18" s="1"/>
  <c r="J39" i="18"/>
  <c r="F39" i="18" s="1"/>
  <c r="H39" i="18" s="1"/>
  <c r="J37" i="18"/>
  <c r="F37" i="18" s="1"/>
  <c r="H37" i="18" s="1"/>
  <c r="J35" i="18"/>
  <c r="F35" i="18" s="1"/>
  <c r="H35" i="18" s="1"/>
  <c r="J33" i="18"/>
  <c r="F33" i="18" s="1"/>
  <c r="H33" i="18" s="1"/>
  <c r="J31" i="18"/>
  <c r="F31" i="18" s="1"/>
  <c r="H31" i="18" s="1"/>
  <c r="J27" i="18"/>
  <c r="F27" i="18" s="1"/>
  <c r="H27" i="18" s="1"/>
  <c r="J25" i="18"/>
  <c r="F25" i="18" s="1"/>
  <c r="H25" i="18" s="1"/>
  <c r="AN24" i="19"/>
  <c r="AL24" i="19"/>
  <c r="AM24" i="19"/>
  <c r="AN26" i="19"/>
  <c r="AL26" i="19"/>
  <c r="AM26" i="19"/>
  <c r="AN28" i="19"/>
  <c r="AL28" i="19"/>
  <c r="AM28" i="19"/>
  <c r="AN30" i="19"/>
  <c r="AL30" i="19"/>
  <c r="AM30" i="19"/>
  <c r="AN32" i="19"/>
  <c r="AL32" i="19"/>
  <c r="AM32" i="19"/>
  <c r="AN34" i="19"/>
  <c r="AL34" i="19"/>
  <c r="AM34" i="19"/>
  <c r="AN36" i="19"/>
  <c r="AL36" i="19"/>
  <c r="AM36" i="19"/>
  <c r="AN38" i="19"/>
  <c r="AL38" i="19"/>
  <c r="AM38" i="19"/>
  <c r="AN40" i="19"/>
  <c r="AL40" i="19"/>
  <c r="AM40" i="19"/>
  <c r="AN42" i="19"/>
  <c r="AL42" i="19"/>
  <c r="AM42" i="19"/>
  <c r="AN44" i="19"/>
  <c r="AL44" i="19"/>
  <c r="AM44" i="19"/>
  <c r="AM11" i="19"/>
  <c r="AL11" i="19"/>
  <c r="AN11" i="19"/>
  <c r="AM13" i="19"/>
  <c r="AN13" i="19"/>
  <c r="AL13" i="19"/>
  <c r="J22" i="19"/>
  <c r="J29" i="19"/>
  <c r="J12" i="19"/>
  <c r="F12" i="19" s="1"/>
  <c r="J14" i="19"/>
  <c r="F14" i="19" s="1"/>
  <c r="H14" i="19" s="1"/>
  <c r="J16" i="19"/>
  <c r="J18" i="19"/>
  <c r="F18" i="19" s="1"/>
  <c r="H18" i="19" s="1"/>
  <c r="AN22" i="19"/>
  <c r="AL22" i="19"/>
  <c r="AM22" i="19"/>
  <c r="J26" i="19"/>
  <c r="J28" i="19"/>
  <c r="J32" i="19"/>
  <c r="J36" i="19"/>
  <c r="J42" i="19"/>
  <c r="J21" i="18"/>
  <c r="F21" i="18" s="1"/>
  <c r="H21" i="18" s="1"/>
  <c r="J17" i="18"/>
  <c r="B18" i="21"/>
  <c r="AC18" i="20"/>
  <c r="C18" i="20"/>
  <c r="K13" i="8"/>
  <c r="K12" i="8"/>
  <c r="C45" i="19"/>
  <c r="J27" i="8"/>
  <c r="F26" i="18"/>
  <c r="H26" i="18" s="1"/>
  <c r="J24" i="8"/>
  <c r="F23" i="18"/>
  <c r="H23" i="18" s="1"/>
  <c r="AJ18" i="15" l="1"/>
  <c r="G6" i="8"/>
  <c r="AJ14" i="15"/>
  <c r="AJ17" i="15"/>
  <c r="AJ20" i="15"/>
  <c r="AJ28" i="15"/>
  <c r="AJ30" i="15" s="1"/>
  <c r="H5" i="15" s="1"/>
  <c r="G9" i="8" s="1"/>
  <c r="J13" i="20"/>
  <c r="F13" i="20" s="1"/>
  <c r="H13" i="20" s="1"/>
  <c r="AJ21" i="14"/>
  <c r="AJ23" i="14" s="1"/>
  <c r="H4" i="14" s="1"/>
  <c r="J11" i="20"/>
  <c r="F11" i="20" s="1"/>
  <c r="H11" i="20" s="1"/>
  <c r="D10" i="8"/>
  <c r="J7" i="12"/>
  <c r="AJ30" i="14"/>
  <c r="H5" i="14" s="1"/>
  <c r="F9" i="8" s="1"/>
  <c r="AJ20" i="16"/>
  <c r="AJ19" i="16"/>
  <c r="AJ28" i="16"/>
  <c r="E10" i="8"/>
  <c r="J7" i="13"/>
  <c r="J45" i="18"/>
  <c r="N6" i="18" s="1"/>
  <c r="N7" i="18" s="1"/>
  <c r="J7" i="8" s="1"/>
  <c r="K40" i="8"/>
  <c r="K28" i="8"/>
  <c r="K32" i="8"/>
  <c r="K35" i="8"/>
  <c r="F34" i="19"/>
  <c r="H34" i="19" s="1"/>
  <c r="K29" i="8"/>
  <c r="F28" i="19"/>
  <c r="H28" i="19" s="1"/>
  <c r="K31" i="8"/>
  <c r="F30" i="19"/>
  <c r="H30" i="19" s="1"/>
  <c r="K43" i="8"/>
  <c r="F42" i="19"/>
  <c r="H42" i="19" s="1"/>
  <c r="K34" i="8"/>
  <c r="H6" i="8"/>
  <c r="AJ29" i="16"/>
  <c r="AJ17" i="16"/>
  <c r="AJ15" i="16"/>
  <c r="AJ18" i="16"/>
  <c r="AJ16" i="16"/>
  <c r="AJ14" i="16"/>
  <c r="B23" i="21"/>
  <c r="AC23" i="20"/>
  <c r="C23" i="20"/>
  <c r="K27" i="8"/>
  <c r="F26" i="19"/>
  <c r="H26" i="19" s="1"/>
  <c r="L12" i="8"/>
  <c r="B11" i="22"/>
  <c r="AC11" i="21"/>
  <c r="C11" i="21"/>
  <c r="K16" i="8"/>
  <c r="B15" i="21"/>
  <c r="AC15" i="20"/>
  <c r="C15" i="20"/>
  <c r="J15" i="20" s="1"/>
  <c r="L13" i="8"/>
  <c r="B12" i="22"/>
  <c r="AC12" i="21"/>
  <c r="C12" i="21"/>
  <c r="J39" i="19"/>
  <c r="F39" i="19" s="1"/>
  <c r="H39" i="19" s="1"/>
  <c r="J33" i="19"/>
  <c r="F33" i="19" s="1"/>
  <c r="H33" i="19" s="1"/>
  <c r="J31" i="19"/>
  <c r="F31" i="19" s="1"/>
  <c r="H31" i="19" s="1"/>
  <c r="J27" i="19"/>
  <c r="F27" i="19" s="1"/>
  <c r="H27" i="19" s="1"/>
  <c r="H12" i="19"/>
  <c r="AM23" i="20"/>
  <c r="AN23" i="20"/>
  <c r="AL23" i="20"/>
  <c r="AM25" i="20"/>
  <c r="AL25" i="20"/>
  <c r="AN25" i="20"/>
  <c r="AM27" i="20"/>
  <c r="AN27" i="20"/>
  <c r="AL27" i="20"/>
  <c r="AM31" i="20"/>
  <c r="AN31" i="20"/>
  <c r="AL31" i="20"/>
  <c r="AM33" i="20"/>
  <c r="AL33" i="20"/>
  <c r="AN33" i="20"/>
  <c r="AM35" i="20"/>
  <c r="AN35" i="20"/>
  <c r="AL35" i="20"/>
  <c r="AM37" i="20"/>
  <c r="AL37" i="20"/>
  <c r="AN37" i="20"/>
  <c r="AM39" i="20"/>
  <c r="AN39" i="20"/>
  <c r="AL39" i="20"/>
  <c r="AM41" i="20"/>
  <c r="AL41" i="20"/>
  <c r="AN41" i="20"/>
  <c r="AM43" i="20"/>
  <c r="AN43" i="20"/>
  <c r="AL43" i="20"/>
  <c r="AM11" i="20"/>
  <c r="AN11" i="20"/>
  <c r="AL11" i="20"/>
  <c r="AM13" i="20"/>
  <c r="AL13" i="20"/>
  <c r="AN13" i="20"/>
  <c r="J12" i="20"/>
  <c r="F12" i="20" s="1"/>
  <c r="H12" i="20" s="1"/>
  <c r="J14" i="20"/>
  <c r="F14" i="20" s="1"/>
  <c r="H14" i="20" s="1"/>
  <c r="J18" i="20"/>
  <c r="F18" i="20" s="1"/>
  <c r="H18" i="20" s="1"/>
  <c r="AN22" i="20"/>
  <c r="AL22" i="20"/>
  <c r="AM22" i="20"/>
  <c r="J15" i="19"/>
  <c r="F15" i="19" s="1"/>
  <c r="H12" i="18"/>
  <c r="B16" i="21"/>
  <c r="AC16" i="20"/>
  <c r="C16" i="20"/>
  <c r="J16" i="20" s="1"/>
  <c r="B25" i="21"/>
  <c r="AC25" i="20"/>
  <c r="C25" i="20"/>
  <c r="K23" i="8"/>
  <c r="F22" i="19"/>
  <c r="H22" i="19" s="1"/>
  <c r="B22" i="21"/>
  <c r="AC22" i="20"/>
  <c r="C22" i="20"/>
  <c r="J22" i="20" s="1"/>
  <c r="K37" i="8"/>
  <c r="F36" i="19"/>
  <c r="H36" i="19" s="1"/>
  <c r="B44" i="21"/>
  <c r="AC44" i="20"/>
  <c r="C44" i="20"/>
  <c r="J44" i="20" s="1"/>
  <c r="K42" i="8"/>
  <c r="F41" i="19"/>
  <c r="H41" i="19" s="1"/>
  <c r="B43" i="21"/>
  <c r="AC43" i="20"/>
  <c r="C43" i="20"/>
  <c r="K36" i="8"/>
  <c r="F35" i="19"/>
  <c r="H35" i="19" s="1"/>
  <c r="B24" i="21"/>
  <c r="AC24" i="20"/>
  <c r="C24" i="20"/>
  <c r="S298" i="20"/>
  <c r="S297" i="20"/>
  <c r="S296" i="20"/>
  <c r="S295" i="20"/>
  <c r="S294" i="20"/>
  <c r="S293" i="20"/>
  <c r="S292" i="20"/>
  <c r="S291" i="20"/>
  <c r="S290" i="20"/>
  <c r="S289" i="20"/>
  <c r="S288" i="20"/>
  <c r="S287" i="20"/>
  <c r="S286" i="20"/>
  <c r="S285" i="20"/>
  <c r="S284" i="20"/>
  <c r="S283" i="20"/>
  <c r="S282" i="20"/>
  <c r="S281" i="20"/>
  <c r="S280" i="20"/>
  <c r="S279" i="20"/>
  <c r="S278" i="20"/>
  <c r="S277" i="20"/>
  <c r="S276" i="20"/>
  <c r="S275" i="20"/>
  <c r="S274" i="20"/>
  <c r="S273" i="20"/>
  <c r="S272" i="20"/>
  <c r="S271" i="20"/>
  <c r="S270" i="20"/>
  <c r="S269" i="20"/>
  <c r="S268" i="20"/>
  <c r="S267" i="20"/>
  <c r="S266" i="20"/>
  <c r="S265" i="20"/>
  <c r="S264" i="20"/>
  <c r="S263" i="20"/>
  <c r="S262" i="20"/>
  <c r="S261" i="20"/>
  <c r="S260" i="20"/>
  <c r="S259" i="20"/>
  <c r="S258" i="20"/>
  <c r="S257" i="20"/>
  <c r="S256" i="20"/>
  <c r="S255" i="20"/>
  <c r="S254" i="20"/>
  <c r="S253" i="20"/>
  <c r="S252" i="20"/>
  <c r="S251" i="20"/>
  <c r="S250" i="20"/>
  <c r="S249" i="20"/>
  <c r="S248" i="20"/>
  <c r="S247" i="20"/>
  <c r="S246" i="20"/>
  <c r="S245" i="20"/>
  <c r="S244" i="20"/>
  <c r="S243" i="20"/>
  <c r="S242" i="20"/>
  <c r="S241" i="20"/>
  <c r="S240" i="20"/>
  <c r="S239" i="20"/>
  <c r="S238" i="20"/>
  <c r="S237" i="20"/>
  <c r="S236" i="20"/>
  <c r="S235" i="20"/>
  <c r="S234" i="20"/>
  <c r="S233" i="20"/>
  <c r="S232" i="20"/>
  <c r="S231" i="20"/>
  <c r="S230" i="20"/>
  <c r="S229" i="20"/>
  <c r="S228" i="20"/>
  <c r="S227" i="20"/>
  <c r="S226" i="20"/>
  <c r="S225" i="20"/>
  <c r="S224" i="20"/>
  <c r="S223" i="20"/>
  <c r="S222" i="20"/>
  <c r="S221" i="20"/>
  <c r="S220" i="20"/>
  <c r="S219" i="20"/>
  <c r="S218" i="20"/>
  <c r="S217" i="20"/>
  <c r="S216" i="20"/>
  <c r="S215" i="20"/>
  <c r="S214" i="20"/>
  <c r="S213" i="20"/>
  <c r="S212" i="20"/>
  <c r="S211" i="20"/>
  <c r="S210" i="20"/>
  <c r="S209" i="20"/>
  <c r="S208" i="20"/>
  <c r="S207" i="20"/>
  <c r="S206" i="20"/>
  <c r="S205" i="20"/>
  <c r="S204" i="20"/>
  <c r="S203" i="20"/>
  <c r="S202" i="20"/>
  <c r="S201" i="20"/>
  <c r="S200" i="20"/>
  <c r="S199" i="20"/>
  <c r="S198" i="20"/>
  <c r="S197" i="20"/>
  <c r="S196" i="20"/>
  <c r="S195" i="20"/>
  <c r="S194" i="20"/>
  <c r="S193" i="20"/>
  <c r="S192" i="20"/>
  <c r="S191" i="20"/>
  <c r="S190" i="20"/>
  <c r="S189" i="20"/>
  <c r="S188" i="20"/>
  <c r="S187" i="20"/>
  <c r="S186" i="20"/>
  <c r="S185" i="20"/>
  <c r="S184" i="20"/>
  <c r="S183" i="20"/>
  <c r="S182" i="20"/>
  <c r="S181" i="20"/>
  <c r="S180" i="20"/>
  <c r="S179" i="20"/>
  <c r="S178" i="20"/>
  <c r="S177" i="20"/>
  <c r="S176" i="20"/>
  <c r="S175" i="20"/>
  <c r="S174" i="20"/>
  <c r="S173" i="20"/>
  <c r="S172" i="20"/>
  <c r="S171" i="20"/>
  <c r="S170" i="20"/>
  <c r="S169" i="20"/>
  <c r="S168" i="20"/>
  <c r="S167" i="20"/>
  <c r="S166" i="20"/>
  <c r="S165" i="20"/>
  <c r="S164" i="20"/>
  <c r="S163" i="20"/>
  <c r="S162" i="20"/>
  <c r="S161" i="20"/>
  <c r="S160" i="20"/>
  <c r="S159" i="20"/>
  <c r="S158" i="20"/>
  <c r="S157" i="20"/>
  <c r="S156" i="20"/>
  <c r="S155" i="20"/>
  <c r="S154" i="20"/>
  <c r="S153" i="20"/>
  <c r="S152" i="20"/>
  <c r="S151" i="20"/>
  <c r="S44" i="20"/>
  <c r="S43" i="20"/>
  <c r="S42" i="20"/>
  <c r="S41" i="20"/>
  <c r="S40" i="20"/>
  <c r="S39" i="20"/>
  <c r="S38" i="20"/>
  <c r="S37" i="20"/>
  <c r="S36" i="20"/>
  <c r="S35" i="20"/>
  <c r="S34" i="20"/>
  <c r="S33" i="20"/>
  <c r="S32" i="20"/>
  <c r="S31" i="20"/>
  <c r="S30" i="20"/>
  <c r="S28" i="20"/>
  <c r="S27" i="20"/>
  <c r="S26" i="20"/>
  <c r="S25" i="20"/>
  <c r="S24" i="20"/>
  <c r="S23" i="20"/>
  <c r="S20" i="20"/>
  <c r="S18" i="20"/>
  <c r="S16" i="20"/>
  <c r="S14" i="20"/>
  <c r="S13" i="20"/>
  <c r="S12" i="20"/>
  <c r="S11" i="20"/>
  <c r="S150" i="20"/>
  <c r="S149" i="20"/>
  <c r="S148" i="20"/>
  <c r="S147" i="20"/>
  <c r="S146" i="20"/>
  <c r="S145" i="20"/>
  <c r="S144" i="20"/>
  <c r="S143" i="20"/>
  <c r="S142" i="20"/>
  <c r="S141" i="20"/>
  <c r="S140" i="20"/>
  <c r="S139" i="20"/>
  <c r="S138" i="20"/>
  <c r="S137" i="20"/>
  <c r="S136" i="20"/>
  <c r="S135" i="20"/>
  <c r="S134" i="20"/>
  <c r="S133" i="20"/>
  <c r="S132" i="20"/>
  <c r="S131" i="20"/>
  <c r="S130" i="20"/>
  <c r="S129" i="20"/>
  <c r="S128" i="20"/>
  <c r="S127" i="20"/>
  <c r="S126" i="20"/>
  <c r="S125" i="20"/>
  <c r="S124" i="20"/>
  <c r="S123" i="20"/>
  <c r="S122" i="20"/>
  <c r="S121" i="20"/>
  <c r="S120" i="20"/>
  <c r="S119" i="20"/>
  <c r="S118" i="20"/>
  <c r="S117" i="20"/>
  <c r="S116" i="20"/>
  <c r="S115" i="20"/>
  <c r="S114" i="20"/>
  <c r="S113" i="20"/>
  <c r="S112" i="20"/>
  <c r="S111" i="20"/>
  <c r="S110" i="20"/>
  <c r="S109" i="20"/>
  <c r="S108" i="20"/>
  <c r="S107" i="20"/>
  <c r="S106" i="20"/>
  <c r="S105" i="20"/>
  <c r="S104" i="20"/>
  <c r="S103" i="20"/>
  <c r="S102" i="20"/>
  <c r="S101" i="20"/>
  <c r="S100" i="20"/>
  <c r="S99" i="20"/>
  <c r="S98" i="20"/>
  <c r="S97" i="20"/>
  <c r="S96" i="20"/>
  <c r="S95" i="20"/>
  <c r="S94" i="20"/>
  <c r="S93" i="20"/>
  <c r="S92" i="20"/>
  <c r="S91" i="20"/>
  <c r="S90" i="20"/>
  <c r="S89" i="20"/>
  <c r="S88" i="20"/>
  <c r="S87" i="20"/>
  <c r="S86" i="20"/>
  <c r="S85" i="20"/>
  <c r="S84" i="20"/>
  <c r="S83" i="20"/>
  <c r="S82" i="20"/>
  <c r="S81" i="20"/>
  <c r="S80" i="20"/>
  <c r="S79" i="20"/>
  <c r="S78" i="20"/>
  <c r="S77" i="20"/>
  <c r="S76" i="20"/>
  <c r="S75" i="20"/>
  <c r="S74" i="20"/>
  <c r="S73" i="20"/>
  <c r="S72" i="20"/>
  <c r="S71" i="20"/>
  <c r="S70" i="20"/>
  <c r="S69" i="20"/>
  <c r="S68" i="20"/>
  <c r="S67" i="20"/>
  <c r="S66" i="20"/>
  <c r="S65" i="20"/>
  <c r="S64" i="20"/>
  <c r="S63" i="20"/>
  <c r="S62" i="20"/>
  <c r="S61" i="20"/>
  <c r="S60" i="20"/>
  <c r="S59" i="20"/>
  <c r="S58" i="20"/>
  <c r="S57" i="20"/>
  <c r="S56" i="20"/>
  <c r="S55" i="20"/>
  <c r="S54" i="20"/>
  <c r="S53" i="20"/>
  <c r="S52" i="20"/>
  <c r="S51" i="20"/>
  <c r="S50" i="20"/>
  <c r="S49" i="20"/>
  <c r="S48" i="20"/>
  <c r="S47" i="20"/>
  <c r="S46" i="20"/>
  <c r="S45" i="20"/>
  <c r="S21" i="20"/>
  <c r="S19" i="20"/>
  <c r="S17" i="20"/>
  <c r="S15" i="20"/>
  <c r="S29" i="20"/>
  <c r="S22" i="20"/>
  <c r="I10" i="21"/>
  <c r="C6" i="22"/>
  <c r="J10" i="21"/>
  <c r="AG2" i="21"/>
  <c r="B32" i="21"/>
  <c r="AC32" i="20"/>
  <c r="C32" i="20"/>
  <c r="B40" i="21"/>
  <c r="AC40" i="20"/>
  <c r="C40" i="20"/>
  <c r="J40" i="20" s="1"/>
  <c r="B20" i="21"/>
  <c r="AC20" i="20"/>
  <c r="C20" i="20"/>
  <c r="L19" i="8"/>
  <c r="B18" i="22"/>
  <c r="AC19" i="8" s="1"/>
  <c r="B19" i="8" s="1"/>
  <c r="AC18" i="21"/>
  <c r="C18" i="21"/>
  <c r="K39" i="8"/>
  <c r="K38" i="8"/>
  <c r="F37" i="19"/>
  <c r="H37" i="19" s="1"/>
  <c r="J38" i="19"/>
  <c r="F38" i="19" s="1"/>
  <c r="H38" i="19" s="1"/>
  <c r="H11" i="19"/>
  <c r="L15" i="8"/>
  <c r="B14" i="22"/>
  <c r="AC15" i="8" s="1"/>
  <c r="B15" i="8" s="1"/>
  <c r="AC14" i="21"/>
  <c r="C14" i="21"/>
  <c r="B38" i="21"/>
  <c r="AC38" i="20"/>
  <c r="C38" i="20"/>
  <c r="J38" i="20" s="1"/>
  <c r="B37" i="21"/>
  <c r="AC37" i="20"/>
  <c r="C37" i="20"/>
  <c r="J37" i="20" s="1"/>
  <c r="B39" i="21"/>
  <c r="AC39" i="20"/>
  <c r="C39" i="20"/>
  <c r="J39" i="20" s="1"/>
  <c r="B27" i="21"/>
  <c r="AC27" i="20"/>
  <c r="C27" i="20"/>
  <c r="J27" i="20" s="1"/>
  <c r="B31" i="21"/>
  <c r="AC31" i="20"/>
  <c r="C31" i="20"/>
  <c r="J31" i="20" s="1"/>
  <c r="B34" i="21"/>
  <c r="AC34" i="20"/>
  <c r="C34" i="20"/>
  <c r="J34" i="20" s="1"/>
  <c r="B28" i="21"/>
  <c r="AC28" i="20"/>
  <c r="C28" i="20"/>
  <c r="B30" i="21"/>
  <c r="AC30" i="20"/>
  <c r="C30" i="20"/>
  <c r="B42" i="21"/>
  <c r="AC42" i="20"/>
  <c r="C42" i="20"/>
  <c r="J42" i="20" s="1"/>
  <c r="K20" i="8"/>
  <c r="F19" i="19"/>
  <c r="H19" i="19" s="1"/>
  <c r="B19" i="21"/>
  <c r="AC19" i="20"/>
  <c r="C19" i="20"/>
  <c r="B33" i="21"/>
  <c r="AC33" i="20"/>
  <c r="C33" i="20"/>
  <c r="K24" i="8"/>
  <c r="F23" i="19"/>
  <c r="H23" i="19" s="1"/>
  <c r="B26" i="21"/>
  <c r="AC26" i="20"/>
  <c r="C26" i="20"/>
  <c r="K18" i="8"/>
  <c r="B17" i="21"/>
  <c r="AC17" i="20"/>
  <c r="C17" i="20"/>
  <c r="F17" i="18"/>
  <c r="H17" i="18" s="1"/>
  <c r="K22" i="8"/>
  <c r="AC21" i="20"/>
  <c r="C21" i="20"/>
  <c r="AN24" i="20"/>
  <c r="AL24" i="20"/>
  <c r="AM24" i="20"/>
  <c r="AN26" i="20"/>
  <c r="AL26" i="20"/>
  <c r="AM26" i="20"/>
  <c r="AN28" i="20"/>
  <c r="AL28" i="20"/>
  <c r="AM28" i="20"/>
  <c r="AN30" i="20"/>
  <c r="AL30" i="20"/>
  <c r="AM30" i="20"/>
  <c r="AN32" i="20"/>
  <c r="AL32" i="20"/>
  <c r="AM32" i="20"/>
  <c r="AN34" i="20"/>
  <c r="AL34" i="20"/>
  <c r="AM34" i="20"/>
  <c r="AN36" i="20"/>
  <c r="AL36" i="20"/>
  <c r="AM36" i="20"/>
  <c r="AN38" i="20"/>
  <c r="AL38" i="20"/>
  <c r="AM38" i="20"/>
  <c r="AN40" i="20"/>
  <c r="AL40" i="20"/>
  <c r="AM40" i="20"/>
  <c r="AN42" i="20"/>
  <c r="AL42" i="20"/>
  <c r="AM42" i="20"/>
  <c r="AN44" i="20"/>
  <c r="AL44" i="20"/>
  <c r="AM44" i="20"/>
  <c r="AN12" i="20"/>
  <c r="AL12" i="20"/>
  <c r="AM12" i="20"/>
  <c r="AN14" i="20"/>
  <c r="AL14" i="20"/>
  <c r="AM14" i="20"/>
  <c r="AN16" i="20"/>
  <c r="AL16" i="20"/>
  <c r="AM16" i="20"/>
  <c r="AN18" i="20"/>
  <c r="AL18" i="20"/>
  <c r="AM18" i="20"/>
  <c r="AN20" i="20"/>
  <c r="AL20" i="20"/>
  <c r="AM20" i="20"/>
  <c r="AM15" i="20"/>
  <c r="AN15" i="20"/>
  <c r="AL15" i="20"/>
  <c r="AM17" i="20"/>
  <c r="AL17" i="20"/>
  <c r="AN17" i="20"/>
  <c r="AM19" i="20"/>
  <c r="AN19" i="20"/>
  <c r="AL19" i="20"/>
  <c r="AM21" i="20"/>
  <c r="AL21" i="20"/>
  <c r="AN21" i="20"/>
  <c r="J23" i="20"/>
  <c r="J25" i="20"/>
  <c r="AM29" i="20"/>
  <c r="AL29" i="20"/>
  <c r="AN29" i="20"/>
  <c r="J33" i="20"/>
  <c r="J43" i="20"/>
  <c r="C7" i="22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I29" i="21"/>
  <c r="G29" i="21"/>
  <c r="E29" i="21"/>
  <c r="D28" i="21"/>
  <c r="D27" i="21"/>
  <c r="D26" i="21"/>
  <c r="D25" i="21"/>
  <c r="D24" i="21"/>
  <c r="D23" i="21"/>
  <c r="I22" i="21"/>
  <c r="G22" i="21"/>
  <c r="E22" i="21"/>
  <c r="I21" i="21"/>
  <c r="G21" i="21"/>
  <c r="E21" i="21"/>
  <c r="D20" i="21"/>
  <c r="I19" i="21"/>
  <c r="G19" i="21"/>
  <c r="E19" i="21"/>
  <c r="D18" i="21"/>
  <c r="I17" i="21"/>
  <c r="G17" i="21"/>
  <c r="E17" i="21"/>
  <c r="D16" i="21"/>
  <c r="I15" i="21"/>
  <c r="G15" i="21"/>
  <c r="E15" i="21"/>
  <c r="D14" i="21"/>
  <c r="D13" i="21"/>
  <c r="D12" i="21"/>
  <c r="D11" i="21"/>
  <c r="G44" i="21"/>
  <c r="I43" i="21"/>
  <c r="E43" i="21"/>
  <c r="G42" i="21"/>
  <c r="I41" i="21"/>
  <c r="E41" i="21"/>
  <c r="G40" i="21"/>
  <c r="I39" i="21"/>
  <c r="E39" i="21"/>
  <c r="G38" i="21"/>
  <c r="I37" i="21"/>
  <c r="E37" i="21"/>
  <c r="G36" i="21"/>
  <c r="I35" i="21"/>
  <c r="E35" i="21"/>
  <c r="G34" i="21"/>
  <c r="I33" i="21"/>
  <c r="E33" i="21"/>
  <c r="G32" i="21"/>
  <c r="I31" i="21"/>
  <c r="E31" i="21"/>
  <c r="G30" i="21"/>
  <c r="D29" i="21"/>
  <c r="G28" i="21"/>
  <c r="I27" i="21"/>
  <c r="E27" i="21"/>
  <c r="G26" i="21"/>
  <c r="I25" i="21"/>
  <c r="E25" i="21"/>
  <c r="G24" i="21"/>
  <c r="I23" i="21"/>
  <c r="E23" i="21"/>
  <c r="I20" i="21"/>
  <c r="E20" i="21"/>
  <c r="I18" i="21"/>
  <c r="E18" i="21"/>
  <c r="I16" i="21"/>
  <c r="E16" i="21"/>
  <c r="I14" i="21"/>
  <c r="E14" i="21"/>
  <c r="G13" i="21"/>
  <c r="I12" i="21"/>
  <c r="E12" i="21"/>
  <c r="G11" i="21"/>
  <c r="E44" i="21"/>
  <c r="G43" i="21"/>
  <c r="E42" i="21"/>
  <c r="G41" i="21"/>
  <c r="E40" i="21"/>
  <c r="G39" i="21"/>
  <c r="E38" i="21"/>
  <c r="G37" i="21"/>
  <c r="E36" i="21"/>
  <c r="G35" i="21"/>
  <c r="E34" i="21"/>
  <c r="G33" i="21"/>
  <c r="E32" i="21"/>
  <c r="G31" i="21"/>
  <c r="E30" i="21"/>
  <c r="E28" i="21"/>
  <c r="G27" i="21"/>
  <c r="E26" i="21"/>
  <c r="G25" i="21"/>
  <c r="E24" i="21"/>
  <c r="G23" i="21"/>
  <c r="D22" i="21"/>
  <c r="I13" i="21"/>
  <c r="I11" i="21"/>
  <c r="I44" i="21"/>
  <c r="I42" i="21"/>
  <c r="I40" i="21"/>
  <c r="I38" i="21"/>
  <c r="I36" i="21"/>
  <c r="I34" i="21"/>
  <c r="I32" i="21"/>
  <c r="I30" i="21"/>
  <c r="I28" i="21"/>
  <c r="I26" i="21"/>
  <c r="I24" i="21"/>
  <c r="D21" i="21"/>
  <c r="G20" i="21"/>
  <c r="D19" i="21"/>
  <c r="G18" i="21"/>
  <c r="D17" i="21"/>
  <c r="G16" i="21"/>
  <c r="D15" i="21"/>
  <c r="G14" i="21"/>
  <c r="E13" i="21"/>
  <c r="G12" i="21"/>
  <c r="E11" i="21"/>
  <c r="J21" i="19"/>
  <c r="F21" i="19" s="1"/>
  <c r="H21" i="19" s="1"/>
  <c r="J17" i="19"/>
  <c r="K17" i="8"/>
  <c r="F16" i="19"/>
  <c r="H16" i="19" s="1"/>
  <c r="K26" i="8"/>
  <c r="F25" i="19"/>
  <c r="H25" i="19" s="1"/>
  <c r="M2" i="8"/>
  <c r="C4" i="22"/>
  <c r="N2" i="8" s="1"/>
  <c r="L14" i="8"/>
  <c r="B13" i="22"/>
  <c r="AC14" i="8" s="1"/>
  <c r="B14" i="8" s="1"/>
  <c r="AC13" i="21"/>
  <c r="C13" i="21"/>
  <c r="B36" i="21"/>
  <c r="AC36" i="20"/>
  <c r="C36" i="20"/>
  <c r="K45" i="8"/>
  <c r="F44" i="19"/>
  <c r="H44" i="19" s="1"/>
  <c r="B41" i="21"/>
  <c r="AC41" i="20"/>
  <c r="C41" i="20"/>
  <c r="K30" i="8"/>
  <c r="F29" i="19"/>
  <c r="H29" i="19" s="1"/>
  <c r="B29" i="21"/>
  <c r="AC29" i="20"/>
  <c r="C29" i="20"/>
  <c r="K44" i="8"/>
  <c r="F43" i="19"/>
  <c r="H43" i="19" s="1"/>
  <c r="B35" i="21"/>
  <c r="AC35" i="20"/>
  <c r="C35" i="20"/>
  <c r="K25" i="8"/>
  <c r="F24" i="19"/>
  <c r="H24" i="19" s="1"/>
  <c r="C5" i="22"/>
  <c r="AJ22" i="22" s="1"/>
  <c r="K33" i="8"/>
  <c r="F32" i="19"/>
  <c r="H32" i="19" s="1"/>
  <c r="K41" i="8"/>
  <c r="F40" i="19"/>
  <c r="H40" i="19" s="1"/>
  <c r="K21" i="8"/>
  <c r="F20" i="19"/>
  <c r="H20" i="19" s="1"/>
  <c r="I4" i="8"/>
  <c r="H3" i="17"/>
  <c r="I5" i="8"/>
  <c r="AJ21" i="15" l="1"/>
  <c r="AJ23" i="15" s="1"/>
  <c r="H4" i="15" s="1"/>
  <c r="G8" i="8" s="1"/>
  <c r="J11" i="21"/>
  <c r="F11" i="21" s="1"/>
  <c r="J12" i="21"/>
  <c r="F12" i="21" s="1"/>
  <c r="H12" i="21" s="1"/>
  <c r="AJ21" i="16"/>
  <c r="AJ23" i="16" s="1"/>
  <c r="H4" i="16" s="1"/>
  <c r="AJ30" i="16"/>
  <c r="H5" i="16" s="1"/>
  <c r="H9" i="8" s="1"/>
  <c r="F8" i="8"/>
  <c r="H6" i="14"/>
  <c r="AJ19" i="17"/>
  <c r="AJ28" i="17"/>
  <c r="AJ20" i="17"/>
  <c r="J45" i="19"/>
  <c r="N6" i="19" s="1"/>
  <c r="N7" i="19" s="1"/>
  <c r="K7" i="8" s="1"/>
  <c r="J14" i="21"/>
  <c r="F14" i="21" s="1"/>
  <c r="H14" i="21" s="1"/>
  <c r="J18" i="21"/>
  <c r="F18" i="21" s="1"/>
  <c r="H18" i="21" s="1"/>
  <c r="H15" i="19"/>
  <c r="P3" i="8"/>
  <c r="AN15" i="21"/>
  <c r="AL15" i="21"/>
  <c r="AM15" i="21"/>
  <c r="AN19" i="21"/>
  <c r="AL19" i="21"/>
  <c r="AM19" i="21"/>
  <c r="L30" i="8"/>
  <c r="AC29" i="21"/>
  <c r="C29" i="21"/>
  <c r="J29" i="21" s="1"/>
  <c r="B29" i="22"/>
  <c r="L37" i="8"/>
  <c r="B36" i="22"/>
  <c r="AC37" i="8" s="1"/>
  <c r="B37" i="8" s="1"/>
  <c r="AC36" i="21"/>
  <c r="C36" i="21"/>
  <c r="M14" i="8"/>
  <c r="AC13" i="22"/>
  <c r="C13" i="22"/>
  <c r="J36" i="21"/>
  <c r="J13" i="21"/>
  <c r="F13" i="21" s="1"/>
  <c r="H13" i="21" s="1"/>
  <c r="AM29" i="21"/>
  <c r="AN29" i="21"/>
  <c r="AL29" i="21"/>
  <c r="AM12" i="21"/>
  <c r="AN12" i="21"/>
  <c r="AL12" i="21"/>
  <c r="AM14" i="21"/>
  <c r="AN14" i="21"/>
  <c r="AL14" i="21"/>
  <c r="AM16" i="21"/>
  <c r="AN16" i="21"/>
  <c r="AL16" i="21"/>
  <c r="AM18" i="21"/>
  <c r="AN18" i="21"/>
  <c r="AL18" i="21"/>
  <c r="AM20" i="21"/>
  <c r="AN20" i="21"/>
  <c r="AL20" i="21"/>
  <c r="AM24" i="21"/>
  <c r="AN24" i="21"/>
  <c r="AL24" i="21"/>
  <c r="AM26" i="21"/>
  <c r="AN26" i="21"/>
  <c r="AL26" i="21"/>
  <c r="AN28" i="21"/>
  <c r="AM28" i="21"/>
  <c r="AL28" i="21"/>
  <c r="AN30" i="21"/>
  <c r="AL30" i="21"/>
  <c r="AM30" i="21"/>
  <c r="AN32" i="21"/>
  <c r="AL32" i="21"/>
  <c r="AM32" i="21"/>
  <c r="AN34" i="21"/>
  <c r="AL34" i="21"/>
  <c r="AM34" i="21"/>
  <c r="AN36" i="21"/>
  <c r="AL36" i="21"/>
  <c r="AM36" i="21"/>
  <c r="AN38" i="21"/>
  <c r="AL38" i="21"/>
  <c r="AM38" i="21"/>
  <c r="AN40" i="21"/>
  <c r="AL40" i="21"/>
  <c r="AM40" i="21"/>
  <c r="AN42" i="21"/>
  <c r="AL42" i="21"/>
  <c r="AM42" i="21"/>
  <c r="AN44" i="21"/>
  <c r="AL44" i="21"/>
  <c r="AM44" i="21"/>
  <c r="N2" i="18"/>
  <c r="H2" i="18" s="1"/>
  <c r="H7" i="18"/>
  <c r="J11" i="8" s="1"/>
  <c r="F17" i="19"/>
  <c r="H17" i="19" s="1"/>
  <c r="L27" i="8"/>
  <c r="B26" i="22"/>
  <c r="AC26" i="21"/>
  <c r="C26" i="21"/>
  <c r="L20" i="8"/>
  <c r="AC19" i="21"/>
  <c r="C19" i="21"/>
  <c r="B19" i="22"/>
  <c r="L31" i="8"/>
  <c r="B30" i="22"/>
  <c r="AC31" i="8" s="1"/>
  <c r="B31" i="8" s="1"/>
  <c r="AC30" i="21"/>
  <c r="C30" i="21"/>
  <c r="L32" i="8"/>
  <c r="F31" i="20"/>
  <c r="H31" i="20" s="1"/>
  <c r="B31" i="22"/>
  <c r="AC31" i="21"/>
  <c r="C31" i="21"/>
  <c r="L38" i="8"/>
  <c r="F37" i="20"/>
  <c r="H37" i="20" s="1"/>
  <c r="B37" i="22"/>
  <c r="AC38" i="8" s="1"/>
  <c r="B38" i="8" s="1"/>
  <c r="AC37" i="21"/>
  <c r="C37" i="21"/>
  <c r="L21" i="8"/>
  <c r="B20" i="22"/>
  <c r="AC21" i="8" s="1"/>
  <c r="B21" i="8" s="1"/>
  <c r="AC20" i="21"/>
  <c r="C20" i="21"/>
  <c r="L33" i="8"/>
  <c r="B32" i="22"/>
  <c r="AC33" i="8" s="1"/>
  <c r="B33" i="8" s="1"/>
  <c r="AC32" i="21"/>
  <c r="C32" i="21"/>
  <c r="L44" i="8"/>
  <c r="F43" i="20"/>
  <c r="H43" i="20" s="1"/>
  <c r="B43" i="22"/>
  <c r="AC44" i="8" s="1"/>
  <c r="B44" i="8" s="1"/>
  <c r="AC43" i="21"/>
  <c r="C43" i="21"/>
  <c r="J43" i="21" s="1"/>
  <c r="L26" i="8"/>
  <c r="F25" i="20"/>
  <c r="H25" i="20" s="1"/>
  <c r="B25" i="22"/>
  <c r="AC26" i="8" s="1"/>
  <c r="B26" i="8" s="1"/>
  <c r="AC25" i="21"/>
  <c r="C25" i="21"/>
  <c r="J25" i="21" s="1"/>
  <c r="H45" i="18"/>
  <c r="N3" i="18" s="1"/>
  <c r="J36" i="20"/>
  <c r="F36" i="20" s="1"/>
  <c r="H36" i="20" s="1"/>
  <c r="J32" i="20"/>
  <c r="F32" i="20" s="1"/>
  <c r="H32" i="20" s="1"/>
  <c r="J30" i="20"/>
  <c r="F30" i="20" s="1"/>
  <c r="H30" i="20" s="1"/>
  <c r="J20" i="20"/>
  <c r="F20" i="20" s="1"/>
  <c r="H20" i="20" s="1"/>
  <c r="J19" i="20"/>
  <c r="F19" i="20" s="1"/>
  <c r="H19" i="20" s="1"/>
  <c r="L16" i="8"/>
  <c r="F15" i="20"/>
  <c r="H15" i="20" s="1"/>
  <c r="AC15" i="21"/>
  <c r="C15" i="21"/>
  <c r="J15" i="21" s="1"/>
  <c r="B15" i="22"/>
  <c r="F45" i="18"/>
  <c r="AJ29" i="17"/>
  <c r="AJ17" i="17"/>
  <c r="AJ15" i="17"/>
  <c r="I6" i="8"/>
  <c r="AJ18" i="17"/>
  <c r="AJ16" i="17"/>
  <c r="AJ14" i="17"/>
  <c r="L36" i="8"/>
  <c r="B35" i="22"/>
  <c r="AC35" i="21"/>
  <c r="C35" i="21"/>
  <c r="J35" i="21" s="1"/>
  <c r="L42" i="8"/>
  <c r="B41" i="22"/>
  <c r="AC41" i="21"/>
  <c r="C41" i="21"/>
  <c r="AN17" i="21"/>
  <c r="AL17" i="21"/>
  <c r="AM17" i="21"/>
  <c r="AN21" i="21"/>
  <c r="AL21" i="21"/>
  <c r="AM21" i="21"/>
  <c r="AM22" i="21"/>
  <c r="AN22" i="21"/>
  <c r="AL22" i="21"/>
  <c r="AN11" i="21"/>
  <c r="AL11" i="21"/>
  <c r="AM11" i="21"/>
  <c r="AN13" i="21"/>
  <c r="AL13" i="21"/>
  <c r="AM13" i="21"/>
  <c r="J19" i="21"/>
  <c r="AN23" i="21"/>
  <c r="AL23" i="21"/>
  <c r="AM23" i="21"/>
  <c r="AN25" i="21"/>
  <c r="AL25" i="21"/>
  <c r="AM25" i="21"/>
  <c r="AN27" i="21"/>
  <c r="AL27" i="21"/>
  <c r="AM27" i="21"/>
  <c r="AM31" i="21"/>
  <c r="AL31" i="21"/>
  <c r="AN31" i="21"/>
  <c r="AM33" i="21"/>
  <c r="AN33" i="21"/>
  <c r="AL33" i="21"/>
  <c r="AM35" i="21"/>
  <c r="AL35" i="21"/>
  <c r="AN35" i="21"/>
  <c r="AM37" i="21"/>
  <c r="AN37" i="21"/>
  <c r="AL37" i="21"/>
  <c r="AM39" i="21"/>
  <c r="AL39" i="21"/>
  <c r="AN39" i="21"/>
  <c r="AM41" i="21"/>
  <c r="AN41" i="21"/>
  <c r="AL41" i="21"/>
  <c r="AM43" i="21"/>
  <c r="AL43" i="21"/>
  <c r="AN43" i="21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I29" i="22"/>
  <c r="G29" i="22"/>
  <c r="E29" i="22"/>
  <c r="D28" i="22"/>
  <c r="D27" i="22"/>
  <c r="D26" i="22"/>
  <c r="D25" i="22"/>
  <c r="D24" i="22"/>
  <c r="D23" i="22"/>
  <c r="I22" i="22"/>
  <c r="G22" i="22"/>
  <c r="E22" i="22"/>
  <c r="I21" i="22"/>
  <c r="G21" i="22"/>
  <c r="E21" i="22"/>
  <c r="D20" i="22"/>
  <c r="I19" i="22"/>
  <c r="G19" i="22"/>
  <c r="E19" i="22"/>
  <c r="D18" i="22"/>
  <c r="I17" i="22"/>
  <c r="G17" i="22"/>
  <c r="E17" i="22"/>
  <c r="D16" i="22"/>
  <c r="I15" i="22"/>
  <c r="G15" i="22"/>
  <c r="E15" i="22"/>
  <c r="D14" i="22"/>
  <c r="D13" i="22"/>
  <c r="D12" i="22"/>
  <c r="D11" i="22"/>
  <c r="G44" i="22"/>
  <c r="I43" i="22"/>
  <c r="E43" i="22"/>
  <c r="G42" i="22"/>
  <c r="I41" i="22"/>
  <c r="E41" i="22"/>
  <c r="G40" i="22"/>
  <c r="I39" i="22"/>
  <c r="E39" i="22"/>
  <c r="G38" i="22"/>
  <c r="I37" i="22"/>
  <c r="E37" i="22"/>
  <c r="G36" i="22"/>
  <c r="I35" i="22"/>
  <c r="E35" i="22"/>
  <c r="G34" i="22"/>
  <c r="I33" i="22"/>
  <c r="E33" i="22"/>
  <c r="G32" i="22"/>
  <c r="I31" i="22"/>
  <c r="E31" i="22"/>
  <c r="G30" i="22"/>
  <c r="D29" i="22"/>
  <c r="G28" i="22"/>
  <c r="I27" i="22"/>
  <c r="E27" i="22"/>
  <c r="G26" i="22"/>
  <c r="I25" i="22"/>
  <c r="E25" i="22"/>
  <c r="G24" i="22"/>
  <c r="I23" i="22"/>
  <c r="E23" i="22"/>
  <c r="I20" i="22"/>
  <c r="E20" i="22"/>
  <c r="I18" i="22"/>
  <c r="E18" i="22"/>
  <c r="I16" i="22"/>
  <c r="E16" i="22"/>
  <c r="I14" i="22"/>
  <c r="E14" i="22"/>
  <c r="G13" i="22"/>
  <c r="I12" i="22"/>
  <c r="E12" i="22"/>
  <c r="G11" i="22"/>
  <c r="I44" i="22"/>
  <c r="E44" i="22"/>
  <c r="G43" i="22"/>
  <c r="I42" i="22"/>
  <c r="E42" i="22"/>
  <c r="G41" i="22"/>
  <c r="I40" i="22"/>
  <c r="E40" i="22"/>
  <c r="G39" i="22"/>
  <c r="I38" i="22"/>
  <c r="E38" i="22"/>
  <c r="G37" i="22"/>
  <c r="I36" i="22"/>
  <c r="E36" i="22"/>
  <c r="G35" i="22"/>
  <c r="I34" i="22"/>
  <c r="E34" i="22"/>
  <c r="G33" i="22"/>
  <c r="I32" i="22"/>
  <c r="E32" i="22"/>
  <c r="G31" i="22"/>
  <c r="I30" i="22"/>
  <c r="E30" i="22"/>
  <c r="E28" i="22"/>
  <c r="G27" i="22"/>
  <c r="E26" i="22"/>
  <c r="G25" i="22"/>
  <c r="E24" i="22"/>
  <c r="G23" i="22"/>
  <c r="D22" i="22"/>
  <c r="I13" i="22"/>
  <c r="I11" i="22"/>
  <c r="I28" i="22"/>
  <c r="I26" i="22"/>
  <c r="I24" i="22"/>
  <c r="D21" i="22"/>
  <c r="G20" i="22"/>
  <c r="D19" i="22"/>
  <c r="G18" i="22"/>
  <c r="D17" i="22"/>
  <c r="G16" i="22"/>
  <c r="D15" i="22"/>
  <c r="G14" i="22"/>
  <c r="E13" i="22"/>
  <c r="G12" i="22"/>
  <c r="E11" i="22"/>
  <c r="J41" i="20"/>
  <c r="F41" i="20" s="1"/>
  <c r="H41" i="20" s="1"/>
  <c r="J35" i="20"/>
  <c r="F35" i="20" s="1"/>
  <c r="H35" i="20" s="1"/>
  <c r="L22" i="8"/>
  <c r="AC21" i="21"/>
  <c r="C21" i="21"/>
  <c r="L18" i="8"/>
  <c r="AC17" i="21"/>
  <c r="C17" i="21"/>
  <c r="B17" i="22"/>
  <c r="L34" i="8"/>
  <c r="F33" i="20"/>
  <c r="H33" i="20" s="1"/>
  <c r="B33" i="22"/>
  <c r="AC33" i="21"/>
  <c r="C33" i="21"/>
  <c r="L43" i="8"/>
  <c r="F42" i="20"/>
  <c r="H42" i="20" s="1"/>
  <c r="B42" i="22"/>
  <c r="AC42" i="21"/>
  <c r="C42" i="21"/>
  <c r="L29" i="8"/>
  <c r="B28" i="22"/>
  <c r="AC28" i="21"/>
  <c r="C28" i="21"/>
  <c r="L35" i="8"/>
  <c r="F34" i="20"/>
  <c r="H34" i="20" s="1"/>
  <c r="B34" i="22"/>
  <c r="AC34" i="21"/>
  <c r="C34" i="21"/>
  <c r="J34" i="21" s="1"/>
  <c r="L28" i="8"/>
  <c r="F27" i="20"/>
  <c r="H27" i="20" s="1"/>
  <c r="B27" i="22"/>
  <c r="AC27" i="21"/>
  <c r="C27" i="21"/>
  <c r="L40" i="8"/>
  <c r="F39" i="20"/>
  <c r="H39" i="20" s="1"/>
  <c r="B39" i="22"/>
  <c r="AC40" i="8" s="1"/>
  <c r="B40" i="8" s="1"/>
  <c r="AC39" i="21"/>
  <c r="C39" i="21"/>
  <c r="J39" i="21" s="1"/>
  <c r="L39" i="8"/>
  <c r="F38" i="20"/>
  <c r="H38" i="20" s="1"/>
  <c r="B38" i="22"/>
  <c r="AC38" i="21"/>
  <c r="C38" i="21"/>
  <c r="M15" i="8"/>
  <c r="AC14" i="22"/>
  <c r="C14" i="22"/>
  <c r="M19" i="8"/>
  <c r="AC18" i="22"/>
  <c r="C18" i="22"/>
  <c r="L41" i="8"/>
  <c r="F40" i="20"/>
  <c r="H40" i="20" s="1"/>
  <c r="B40" i="22"/>
  <c r="AC41" i="8" s="1"/>
  <c r="B41" i="8" s="1"/>
  <c r="AC40" i="21"/>
  <c r="C40" i="21"/>
  <c r="S298" i="21"/>
  <c r="S297" i="21"/>
  <c r="S296" i="21"/>
  <c r="S295" i="21"/>
  <c r="S294" i="21"/>
  <c r="S293" i="21"/>
  <c r="S292" i="21"/>
  <c r="S291" i="21"/>
  <c r="S290" i="21"/>
  <c r="S289" i="21"/>
  <c r="S288" i="21"/>
  <c r="S287" i="21"/>
  <c r="S286" i="21"/>
  <c r="S285" i="21"/>
  <c r="S284" i="21"/>
  <c r="S283" i="21"/>
  <c r="S282" i="21"/>
  <c r="S281" i="21"/>
  <c r="S280" i="21"/>
  <c r="S279" i="21"/>
  <c r="S278" i="21"/>
  <c r="S277" i="21"/>
  <c r="S276" i="21"/>
  <c r="S275" i="21"/>
  <c r="S274" i="21"/>
  <c r="S273" i="21"/>
  <c r="S272" i="21"/>
  <c r="S271" i="21"/>
  <c r="S270" i="21"/>
  <c r="S269" i="21"/>
  <c r="S268" i="21"/>
  <c r="S267" i="21"/>
  <c r="S266" i="21"/>
  <c r="S265" i="21"/>
  <c r="S264" i="21"/>
  <c r="S263" i="21"/>
  <c r="S262" i="21"/>
  <c r="S261" i="21"/>
  <c r="S260" i="21"/>
  <c r="S259" i="21"/>
  <c r="S258" i="21"/>
  <c r="S257" i="21"/>
  <c r="S256" i="21"/>
  <c r="S255" i="21"/>
  <c r="S254" i="21"/>
  <c r="S253" i="21"/>
  <c r="S252" i="21"/>
  <c r="S251" i="21"/>
  <c r="S250" i="21"/>
  <c r="S249" i="21"/>
  <c r="S248" i="21"/>
  <c r="S247" i="21"/>
  <c r="S246" i="21"/>
  <c r="S245" i="21"/>
  <c r="S244" i="21"/>
  <c r="S243" i="21"/>
  <c r="S242" i="21"/>
  <c r="S241" i="21"/>
  <c r="S240" i="21"/>
  <c r="S239" i="21"/>
  <c r="S238" i="21"/>
  <c r="S237" i="21"/>
  <c r="S236" i="21"/>
  <c r="S235" i="21"/>
  <c r="S234" i="21"/>
  <c r="S233" i="21"/>
  <c r="S232" i="21"/>
  <c r="S231" i="21"/>
  <c r="S230" i="21"/>
  <c r="S229" i="21"/>
  <c r="S228" i="21"/>
  <c r="S227" i="21"/>
  <c r="S226" i="21"/>
  <c r="S225" i="21"/>
  <c r="S224" i="21"/>
  <c r="S223" i="21"/>
  <c r="S222" i="21"/>
  <c r="S221" i="21"/>
  <c r="S220" i="21"/>
  <c r="S219" i="21"/>
  <c r="S218" i="21"/>
  <c r="S217" i="21"/>
  <c r="S216" i="21"/>
  <c r="S215" i="21"/>
  <c r="S214" i="21"/>
  <c r="S213" i="21"/>
  <c r="S212" i="21"/>
  <c r="S211" i="21"/>
  <c r="S210" i="21"/>
  <c r="S209" i="21"/>
  <c r="S208" i="21"/>
  <c r="S207" i="21"/>
  <c r="S206" i="21"/>
  <c r="S205" i="21"/>
  <c r="S204" i="21"/>
  <c r="S203" i="21"/>
  <c r="S202" i="21"/>
  <c r="S201" i="21"/>
  <c r="S200" i="21"/>
  <c r="S199" i="21"/>
  <c r="S198" i="21"/>
  <c r="S197" i="21"/>
  <c r="S196" i="21"/>
  <c r="S195" i="21"/>
  <c r="S194" i="21"/>
  <c r="S193" i="21"/>
  <c r="S192" i="21"/>
  <c r="S191" i="21"/>
  <c r="S190" i="21"/>
  <c r="S189" i="21"/>
  <c r="S188" i="21"/>
  <c r="S187" i="21"/>
  <c r="S186" i="21"/>
  <c r="S185" i="21"/>
  <c r="S184" i="21"/>
  <c r="S183" i="21"/>
  <c r="S182" i="21"/>
  <c r="S181" i="21"/>
  <c r="S180" i="21"/>
  <c r="S179" i="21"/>
  <c r="S178" i="21"/>
  <c r="S177" i="21"/>
  <c r="S176" i="21"/>
  <c r="S175" i="21"/>
  <c r="S174" i="21"/>
  <c r="S173" i="21"/>
  <c r="S172" i="21"/>
  <c r="S171" i="21"/>
  <c r="S170" i="21"/>
  <c r="S169" i="21"/>
  <c r="S168" i="21"/>
  <c r="S167" i="21"/>
  <c r="S166" i="21"/>
  <c r="S165" i="21"/>
  <c r="S164" i="21"/>
  <c r="S163" i="21"/>
  <c r="S162" i="21"/>
  <c r="S161" i="21"/>
  <c r="S160" i="21"/>
  <c r="S159" i="21"/>
  <c r="S158" i="21"/>
  <c r="S157" i="21"/>
  <c r="S156" i="21"/>
  <c r="S155" i="21"/>
  <c r="S154" i="21"/>
  <c r="S153" i="21"/>
  <c r="S152" i="21"/>
  <c r="S151" i="21"/>
  <c r="S150" i="21"/>
  <c r="S149" i="21"/>
  <c r="S148" i="21"/>
  <c r="S147" i="21"/>
  <c r="S146" i="21"/>
  <c r="S145" i="21"/>
  <c r="S144" i="21"/>
  <c r="S143" i="21"/>
  <c r="S142" i="21"/>
  <c r="S141" i="21"/>
  <c r="S140" i="21"/>
  <c r="S139" i="21"/>
  <c r="S138" i="21"/>
  <c r="S137" i="21"/>
  <c r="S136" i="21"/>
  <c r="S135" i="21"/>
  <c r="S134" i="21"/>
  <c r="S133" i="21"/>
  <c r="S132" i="21"/>
  <c r="S131" i="21"/>
  <c r="S130" i="21"/>
  <c r="S129" i="21"/>
  <c r="S128" i="21"/>
  <c r="S127" i="21"/>
  <c r="S126" i="21"/>
  <c r="S125" i="21"/>
  <c r="S124" i="21"/>
  <c r="S123" i="21"/>
  <c r="S122" i="21"/>
  <c r="S121" i="21"/>
  <c r="S120" i="21"/>
  <c r="S119" i="21"/>
  <c r="S118" i="21"/>
  <c r="S117" i="21"/>
  <c r="S116" i="21"/>
  <c r="S115" i="21"/>
  <c r="S114" i="21"/>
  <c r="S113" i="21"/>
  <c r="S112" i="21"/>
  <c r="S111" i="21"/>
  <c r="S110" i="21"/>
  <c r="S109" i="21"/>
  <c r="S108" i="21"/>
  <c r="S107" i="21"/>
  <c r="S106" i="21"/>
  <c r="S105" i="21"/>
  <c r="S104" i="21"/>
  <c r="S103" i="21"/>
  <c r="S102" i="21"/>
  <c r="S101" i="21"/>
  <c r="S100" i="21"/>
  <c r="S99" i="21"/>
  <c r="S98" i="21"/>
  <c r="S97" i="21"/>
  <c r="S96" i="21"/>
  <c r="S95" i="21"/>
  <c r="S94" i="21"/>
  <c r="S93" i="21"/>
  <c r="S92" i="21"/>
  <c r="S91" i="21"/>
  <c r="S90" i="21"/>
  <c r="S89" i="21"/>
  <c r="S88" i="21"/>
  <c r="S87" i="21"/>
  <c r="S86" i="21"/>
  <c r="S85" i="21"/>
  <c r="S84" i="21"/>
  <c r="S83" i="21"/>
  <c r="S82" i="21"/>
  <c r="S81" i="21"/>
  <c r="S80" i="21"/>
  <c r="S79" i="21"/>
  <c r="S78" i="21"/>
  <c r="S77" i="21"/>
  <c r="S76" i="21"/>
  <c r="S75" i="21"/>
  <c r="S74" i="21"/>
  <c r="S73" i="21"/>
  <c r="S72" i="21"/>
  <c r="S71" i="21"/>
  <c r="S70" i="21"/>
  <c r="S69" i="21"/>
  <c r="S68" i="21"/>
  <c r="S67" i="21"/>
  <c r="S66" i="21"/>
  <c r="S65" i="21"/>
  <c r="S64" i="21"/>
  <c r="S63" i="21"/>
  <c r="S62" i="21"/>
  <c r="S61" i="21"/>
  <c r="S60" i="21"/>
  <c r="S59" i="21"/>
  <c r="S58" i="21"/>
  <c r="S57" i="21"/>
  <c r="S56" i="21"/>
  <c r="S55" i="21"/>
  <c r="S54" i="21"/>
  <c r="S53" i="21"/>
  <c r="S52" i="21"/>
  <c r="S51" i="21"/>
  <c r="S50" i="21"/>
  <c r="S49" i="21"/>
  <c r="S48" i="21"/>
  <c r="S47" i="21"/>
  <c r="S46" i="21"/>
  <c r="S45" i="21"/>
  <c r="S29" i="21"/>
  <c r="S22" i="21"/>
  <c r="S21" i="21"/>
  <c r="S19" i="21"/>
  <c r="S17" i="21"/>
  <c r="S15" i="21"/>
  <c r="S44" i="21"/>
  <c r="S42" i="21"/>
  <c r="S40" i="21"/>
  <c r="S38" i="21"/>
  <c r="S36" i="21"/>
  <c r="S34" i="21"/>
  <c r="S32" i="21"/>
  <c r="S30" i="21"/>
  <c r="S28" i="21"/>
  <c r="S26" i="21"/>
  <c r="S24" i="21"/>
  <c r="S13" i="21"/>
  <c r="S11" i="21"/>
  <c r="S20" i="21"/>
  <c r="S18" i="21"/>
  <c r="S16" i="21"/>
  <c r="S14" i="21"/>
  <c r="S12" i="21"/>
  <c r="S43" i="21"/>
  <c r="S41" i="21"/>
  <c r="S39" i="21"/>
  <c r="S37" i="21"/>
  <c r="S35" i="21"/>
  <c r="S33" i="21"/>
  <c r="S31" i="21"/>
  <c r="S27" i="21"/>
  <c r="S25" i="21"/>
  <c r="S23" i="21"/>
  <c r="I10" i="22"/>
  <c r="J10" i="22"/>
  <c r="AG2" i="22"/>
  <c r="S14" i="22" s="1"/>
  <c r="L25" i="8"/>
  <c r="B24" i="22"/>
  <c r="AC24" i="21"/>
  <c r="C24" i="21"/>
  <c r="L45" i="8"/>
  <c r="F44" i="20"/>
  <c r="H44" i="20" s="1"/>
  <c r="B44" i="22"/>
  <c r="AC44" i="21"/>
  <c r="C44" i="21"/>
  <c r="L23" i="8"/>
  <c r="F22" i="20"/>
  <c r="H22" i="20" s="1"/>
  <c r="AC22" i="21"/>
  <c r="C22" i="21"/>
  <c r="J22" i="21" s="1"/>
  <c r="B22" i="22"/>
  <c r="L17" i="8"/>
  <c r="F16" i="20"/>
  <c r="H16" i="20" s="1"/>
  <c r="B16" i="22"/>
  <c r="AC17" i="8" s="1"/>
  <c r="B17" i="8" s="1"/>
  <c r="AC16" i="21"/>
  <c r="C16" i="21"/>
  <c r="J16" i="21" s="1"/>
  <c r="J28" i="20"/>
  <c r="F28" i="20" s="1"/>
  <c r="H28" i="20" s="1"/>
  <c r="J26" i="20"/>
  <c r="F26" i="20" s="1"/>
  <c r="H26" i="20" s="1"/>
  <c r="J24" i="20"/>
  <c r="F24" i="20" s="1"/>
  <c r="H24" i="20" s="1"/>
  <c r="J29" i="20"/>
  <c r="F29" i="20" s="1"/>
  <c r="H29" i="20" s="1"/>
  <c r="J21" i="20"/>
  <c r="F21" i="20" s="1"/>
  <c r="H21" i="20" s="1"/>
  <c r="J17" i="20"/>
  <c r="F17" i="20" s="1"/>
  <c r="H17" i="20" s="1"/>
  <c r="M13" i="8"/>
  <c r="AC12" i="22"/>
  <c r="C12" i="22"/>
  <c r="AC13" i="8"/>
  <c r="B13" i="8" s="1"/>
  <c r="M12" i="8"/>
  <c r="AC11" i="22"/>
  <c r="C11" i="22"/>
  <c r="AC12" i="8"/>
  <c r="B12" i="8" s="1"/>
  <c r="C45" i="20"/>
  <c r="L24" i="8"/>
  <c r="F23" i="20"/>
  <c r="H23" i="20" s="1"/>
  <c r="B23" i="22"/>
  <c r="AC23" i="21"/>
  <c r="C23" i="21"/>
  <c r="AC30" i="8"/>
  <c r="B30" i="8" s="1"/>
  <c r="AC29" i="8"/>
  <c r="B29" i="8" s="1"/>
  <c r="H45" i="19" l="1"/>
  <c r="N3" i="19" s="1"/>
  <c r="K4" i="8" s="1"/>
  <c r="H6" i="15"/>
  <c r="J7" i="15" s="1"/>
  <c r="J13" i="22"/>
  <c r="F13" i="22" s="1"/>
  <c r="H13" i="22" s="1"/>
  <c r="AJ21" i="17"/>
  <c r="AJ23" i="17" s="1"/>
  <c r="H4" i="17" s="1"/>
  <c r="F45" i="19"/>
  <c r="AJ30" i="17"/>
  <c r="H5" i="17" s="1"/>
  <c r="I9" i="8" s="1"/>
  <c r="F10" i="8"/>
  <c r="J7" i="14"/>
  <c r="J14" i="22"/>
  <c r="F14" i="22" s="1"/>
  <c r="H14" i="22" s="1"/>
  <c r="H8" i="8"/>
  <c r="H6" i="16"/>
  <c r="N2" i="20"/>
  <c r="H2" i="20" s="1"/>
  <c r="H7" i="20"/>
  <c r="L11" i="8" s="1"/>
  <c r="H45" i="20"/>
  <c r="N3" i="20" s="1"/>
  <c r="M24" i="8"/>
  <c r="AC23" i="22"/>
  <c r="C23" i="22"/>
  <c r="C45" i="21"/>
  <c r="AC22" i="22"/>
  <c r="C22" i="22"/>
  <c r="M45" i="8"/>
  <c r="AC44" i="22"/>
  <c r="C44" i="22"/>
  <c r="M25" i="8"/>
  <c r="AC24" i="22"/>
  <c r="C24" i="22"/>
  <c r="N19" i="8"/>
  <c r="P19" i="8" s="1"/>
  <c r="M39" i="8"/>
  <c r="AC38" i="22"/>
  <c r="C38" i="22"/>
  <c r="M28" i="8"/>
  <c r="AC27" i="22"/>
  <c r="C27" i="22"/>
  <c r="J27" i="22" s="1"/>
  <c r="M29" i="8"/>
  <c r="AC28" i="22"/>
  <c r="C28" i="22"/>
  <c r="J28" i="22" s="1"/>
  <c r="M34" i="8"/>
  <c r="AC33" i="22"/>
  <c r="C33" i="22"/>
  <c r="AC17" i="22"/>
  <c r="C17" i="22"/>
  <c r="AC21" i="22"/>
  <c r="C21" i="22"/>
  <c r="J21" i="22" s="1"/>
  <c r="J24" i="22"/>
  <c r="J44" i="22"/>
  <c r="J18" i="22"/>
  <c r="F18" i="22" s="1"/>
  <c r="H18" i="22" s="1"/>
  <c r="J23" i="22"/>
  <c r="AN29" i="22"/>
  <c r="AL29" i="22"/>
  <c r="AM29" i="22"/>
  <c r="J33" i="22"/>
  <c r="AM12" i="22"/>
  <c r="AN12" i="22"/>
  <c r="AL12" i="22"/>
  <c r="AM14" i="22"/>
  <c r="AN14" i="22"/>
  <c r="AL14" i="22"/>
  <c r="AM16" i="22"/>
  <c r="AN16" i="22"/>
  <c r="AL16" i="22"/>
  <c r="AM18" i="22"/>
  <c r="AN18" i="22"/>
  <c r="AL18" i="22"/>
  <c r="AM20" i="22"/>
  <c r="AN20" i="22"/>
  <c r="AL20" i="22"/>
  <c r="J22" i="22"/>
  <c r="AM24" i="22"/>
  <c r="AN24" i="22"/>
  <c r="AL24" i="22"/>
  <c r="AM26" i="22"/>
  <c r="AN26" i="22"/>
  <c r="AL26" i="22"/>
  <c r="AM28" i="22"/>
  <c r="AN28" i="22"/>
  <c r="AL28" i="22"/>
  <c r="AM30" i="22"/>
  <c r="AN30" i="22"/>
  <c r="AL30" i="22"/>
  <c r="AM32" i="22"/>
  <c r="AN32" i="22"/>
  <c r="AL32" i="22"/>
  <c r="AM34" i="22"/>
  <c r="AN34" i="22"/>
  <c r="AL34" i="22"/>
  <c r="AM36" i="22"/>
  <c r="AN36" i="22"/>
  <c r="AL36" i="22"/>
  <c r="AM38" i="22"/>
  <c r="AN38" i="22"/>
  <c r="AL38" i="22"/>
  <c r="AM40" i="22"/>
  <c r="AN40" i="22"/>
  <c r="AL40" i="22"/>
  <c r="AM42" i="22"/>
  <c r="AN42" i="22"/>
  <c r="AL42" i="22"/>
  <c r="AM44" i="22"/>
  <c r="AN44" i="22"/>
  <c r="AL44" i="22"/>
  <c r="M42" i="8"/>
  <c r="AC41" i="22"/>
  <c r="C41" i="22"/>
  <c r="F45" i="20"/>
  <c r="AC15" i="22"/>
  <c r="C15" i="22"/>
  <c r="J15" i="22" s="1"/>
  <c r="M32" i="8"/>
  <c r="AC31" i="22"/>
  <c r="C31" i="22"/>
  <c r="AC19" i="22"/>
  <c r="C19" i="22"/>
  <c r="M27" i="8"/>
  <c r="AC26" i="22"/>
  <c r="C26" i="22"/>
  <c r="J26" i="22" s="1"/>
  <c r="J27" i="21"/>
  <c r="F27" i="21" s="1"/>
  <c r="H27" i="21" s="1"/>
  <c r="J23" i="21"/>
  <c r="F23" i="21" s="1"/>
  <c r="H23" i="21" s="1"/>
  <c r="J44" i="21"/>
  <c r="F44" i="21" s="1"/>
  <c r="H44" i="21" s="1"/>
  <c r="J28" i="21"/>
  <c r="F28" i="21" s="1"/>
  <c r="H28" i="21" s="1"/>
  <c r="N14" i="8"/>
  <c r="P14" i="8" s="1"/>
  <c r="F36" i="21"/>
  <c r="H36" i="21" s="1"/>
  <c r="M37" i="8"/>
  <c r="AC36" i="22"/>
  <c r="C36" i="22"/>
  <c r="M30" i="8"/>
  <c r="F29" i="21"/>
  <c r="H29" i="21" s="1"/>
  <c r="J31" i="21"/>
  <c r="F31" i="21" s="1"/>
  <c r="H31" i="21" s="1"/>
  <c r="J38" i="21"/>
  <c r="F38" i="21" s="1"/>
  <c r="H38" i="21" s="1"/>
  <c r="J45" i="20"/>
  <c r="N6" i="20" s="1"/>
  <c r="N7" i="20" s="1"/>
  <c r="L7" i="8" s="1"/>
  <c r="AC34" i="8"/>
  <c r="B34" i="8" s="1"/>
  <c r="AC42" i="8"/>
  <c r="B42" i="8" s="1"/>
  <c r="AC32" i="8"/>
  <c r="B32" i="8" s="1"/>
  <c r="AC20" i="8"/>
  <c r="B20" i="8" s="1"/>
  <c r="AC28" i="8"/>
  <c r="B28" i="8" s="1"/>
  <c r="AC24" i="8"/>
  <c r="B24" i="8" s="1"/>
  <c r="N12" i="8"/>
  <c r="P12" i="8" s="1"/>
  <c r="N13" i="8"/>
  <c r="P13" i="8" s="1"/>
  <c r="F16" i="21"/>
  <c r="H16" i="21" s="1"/>
  <c r="M17" i="8"/>
  <c r="AC16" i="22"/>
  <c r="C16" i="22"/>
  <c r="F22" i="21"/>
  <c r="H22" i="21" s="1"/>
  <c r="M23" i="8"/>
  <c r="AC45" i="8"/>
  <c r="B45" i="8" s="1"/>
  <c r="AC25" i="8"/>
  <c r="B25" i="8" s="1"/>
  <c r="S298" i="22"/>
  <c r="S297" i="22"/>
  <c r="S296" i="22"/>
  <c r="S295" i="22"/>
  <c r="S294" i="22"/>
  <c r="S293" i="22"/>
  <c r="S292" i="22"/>
  <c r="S291" i="22"/>
  <c r="S290" i="22"/>
  <c r="S289" i="22"/>
  <c r="S288" i="22"/>
  <c r="S287" i="22"/>
  <c r="S286" i="22"/>
  <c r="S285" i="22"/>
  <c r="S284" i="22"/>
  <c r="S283" i="22"/>
  <c r="S282" i="22"/>
  <c r="S281" i="22"/>
  <c r="S280" i="22"/>
  <c r="S279" i="22"/>
  <c r="S278" i="22"/>
  <c r="S277" i="22"/>
  <c r="S276" i="22"/>
  <c r="S275" i="22"/>
  <c r="S274" i="22"/>
  <c r="S273" i="22"/>
  <c r="S272" i="22"/>
  <c r="S271" i="22"/>
  <c r="S270" i="22"/>
  <c r="S269" i="22"/>
  <c r="S268" i="22"/>
  <c r="S267" i="22"/>
  <c r="S266" i="22"/>
  <c r="S265" i="22"/>
  <c r="S264" i="22"/>
  <c r="S263" i="22"/>
  <c r="S262" i="22"/>
  <c r="S261" i="22"/>
  <c r="S260" i="22"/>
  <c r="S259" i="22"/>
  <c r="S258" i="22"/>
  <c r="S257" i="22"/>
  <c r="S256" i="22"/>
  <c r="S255" i="22"/>
  <c r="S254" i="22"/>
  <c r="S253" i="22"/>
  <c r="S252" i="22"/>
  <c r="S251" i="22"/>
  <c r="S250" i="22"/>
  <c r="S249" i="22"/>
  <c r="S248" i="22"/>
  <c r="S247" i="22"/>
  <c r="S246" i="22"/>
  <c r="S245" i="22"/>
  <c r="S244" i="22"/>
  <c r="S243" i="22"/>
  <c r="S242" i="22"/>
  <c r="S241" i="22"/>
  <c r="S240" i="22"/>
  <c r="S239" i="22"/>
  <c r="S238" i="22"/>
  <c r="S237" i="22"/>
  <c r="S236" i="22"/>
  <c r="S235" i="22"/>
  <c r="S234" i="22"/>
  <c r="S233" i="22"/>
  <c r="S232" i="22"/>
  <c r="S231" i="22"/>
  <c r="S230" i="22"/>
  <c r="S229" i="22"/>
  <c r="S228" i="22"/>
  <c r="S227" i="22"/>
  <c r="S226" i="22"/>
  <c r="S225" i="22"/>
  <c r="S224" i="22"/>
  <c r="S223" i="22"/>
  <c r="S222" i="22"/>
  <c r="S221" i="22"/>
  <c r="S220" i="22"/>
  <c r="S219" i="22"/>
  <c r="S218" i="22"/>
  <c r="S217" i="22"/>
  <c r="S216" i="22"/>
  <c r="S215" i="22"/>
  <c r="S214" i="22"/>
  <c r="S213" i="22"/>
  <c r="S212" i="22"/>
  <c r="S211" i="22"/>
  <c r="S210" i="22"/>
  <c r="S209" i="22"/>
  <c r="S208" i="22"/>
  <c r="S207" i="22"/>
  <c r="S206" i="22"/>
  <c r="S205" i="22"/>
  <c r="S204" i="22"/>
  <c r="S203" i="22"/>
  <c r="S202" i="22"/>
  <c r="S201" i="22"/>
  <c r="S200" i="22"/>
  <c r="S199" i="22"/>
  <c r="S198" i="22"/>
  <c r="S197" i="22"/>
  <c r="S196" i="22"/>
  <c r="S195" i="22"/>
  <c r="S194" i="22"/>
  <c r="S193" i="22"/>
  <c r="S192" i="22"/>
  <c r="S191" i="22"/>
  <c r="S190" i="22"/>
  <c r="S189" i="22"/>
  <c r="S188" i="22"/>
  <c r="S187" i="22"/>
  <c r="S186" i="22"/>
  <c r="S185" i="22"/>
  <c r="S184" i="22"/>
  <c r="S183" i="22"/>
  <c r="S182" i="22"/>
  <c r="S181" i="22"/>
  <c r="S180" i="22"/>
  <c r="S179" i="22"/>
  <c r="S178" i="22"/>
  <c r="S177" i="22"/>
  <c r="S176" i="22"/>
  <c r="S175" i="22"/>
  <c r="S174" i="22"/>
  <c r="S173" i="22"/>
  <c r="S172" i="22"/>
  <c r="S171" i="22"/>
  <c r="S170" i="22"/>
  <c r="S169" i="22"/>
  <c r="S168" i="22"/>
  <c r="S167" i="22"/>
  <c r="S166" i="22"/>
  <c r="S165" i="22"/>
  <c r="S164" i="22"/>
  <c r="S163" i="22"/>
  <c r="S162" i="22"/>
  <c r="S161" i="22"/>
  <c r="S160" i="22"/>
  <c r="S159" i="22"/>
  <c r="S158" i="22"/>
  <c r="S157" i="22"/>
  <c r="S156" i="22"/>
  <c r="S155" i="22"/>
  <c r="S154" i="22"/>
  <c r="S153" i="22"/>
  <c r="S152" i="22"/>
  <c r="S151" i="22"/>
  <c r="S150" i="22"/>
  <c r="S149" i="22"/>
  <c r="S148" i="22"/>
  <c r="S147" i="22"/>
  <c r="S146" i="22"/>
  <c r="S145" i="22"/>
  <c r="S144" i="22"/>
  <c r="S143" i="22"/>
  <c r="S142" i="22"/>
  <c r="S141" i="22"/>
  <c r="S140" i="22"/>
  <c r="S139" i="22"/>
  <c r="S138" i="22"/>
  <c r="S137" i="22"/>
  <c r="S136" i="22"/>
  <c r="S135" i="22"/>
  <c r="S134" i="22"/>
  <c r="S133" i="22"/>
  <c r="S132" i="22"/>
  <c r="S131" i="22"/>
  <c r="S130" i="22"/>
  <c r="S129" i="22"/>
  <c r="S128" i="22"/>
  <c r="S127" i="22"/>
  <c r="S126" i="22"/>
  <c r="S125" i="22"/>
  <c r="S124" i="22"/>
  <c r="S123" i="22"/>
  <c r="S122" i="22"/>
  <c r="S121" i="22"/>
  <c r="S120" i="22"/>
  <c r="S119" i="22"/>
  <c r="S118" i="22"/>
  <c r="S117" i="22"/>
  <c r="S116" i="22"/>
  <c r="S115" i="22"/>
  <c r="S114" i="22"/>
  <c r="S113" i="22"/>
  <c r="S112" i="22"/>
  <c r="S111" i="22"/>
  <c r="S110" i="22"/>
  <c r="S109" i="22"/>
  <c r="S108" i="22"/>
  <c r="S107" i="22"/>
  <c r="S106" i="22"/>
  <c r="S105" i="22"/>
  <c r="S104" i="22"/>
  <c r="S103" i="22"/>
  <c r="S102" i="22"/>
  <c r="S101" i="22"/>
  <c r="S100" i="22"/>
  <c r="S99" i="22"/>
  <c r="S98" i="22"/>
  <c r="S97" i="22"/>
  <c r="S96" i="22"/>
  <c r="S95" i="22"/>
  <c r="S94" i="22"/>
  <c r="S93" i="22"/>
  <c r="S92" i="22"/>
  <c r="S91" i="22"/>
  <c r="S90" i="22"/>
  <c r="S89" i="22"/>
  <c r="S88" i="22"/>
  <c r="S87" i="22"/>
  <c r="S86" i="22"/>
  <c r="S85" i="22"/>
  <c r="S84" i="22"/>
  <c r="S83" i="22"/>
  <c r="S82" i="22"/>
  <c r="S81" i="22"/>
  <c r="S80" i="22"/>
  <c r="S79" i="22"/>
  <c r="S78" i="22"/>
  <c r="S77" i="22"/>
  <c r="S76" i="22"/>
  <c r="S75" i="22"/>
  <c r="S74" i="22"/>
  <c r="S73" i="22"/>
  <c r="S72" i="22"/>
  <c r="S71" i="22"/>
  <c r="S70" i="22"/>
  <c r="S69" i="22"/>
  <c r="S68" i="22"/>
  <c r="S67" i="22"/>
  <c r="S66" i="22"/>
  <c r="S65" i="22"/>
  <c r="S64" i="22"/>
  <c r="S63" i="22"/>
  <c r="S62" i="22"/>
  <c r="S61" i="22"/>
  <c r="S60" i="22"/>
  <c r="S59" i="22"/>
  <c r="S58" i="22"/>
  <c r="S57" i="22"/>
  <c r="S56" i="22"/>
  <c r="S55" i="22"/>
  <c r="S54" i="22"/>
  <c r="S53" i="22"/>
  <c r="S52" i="22"/>
  <c r="S51" i="22"/>
  <c r="S50" i="22"/>
  <c r="S49" i="22"/>
  <c r="S48" i="22"/>
  <c r="S47" i="22"/>
  <c r="S46" i="22"/>
  <c r="S45" i="22"/>
  <c r="S29" i="22"/>
  <c r="S22" i="22"/>
  <c r="S21" i="22"/>
  <c r="S19" i="22"/>
  <c r="S17" i="22"/>
  <c r="S15" i="22"/>
  <c r="S44" i="22"/>
  <c r="S42" i="22"/>
  <c r="S40" i="22"/>
  <c r="S38" i="22"/>
  <c r="S36" i="22"/>
  <c r="S34" i="22"/>
  <c r="S32" i="22"/>
  <c r="S30" i="22"/>
  <c r="S28" i="22"/>
  <c r="S26" i="22"/>
  <c r="S24" i="22"/>
  <c r="S13" i="22"/>
  <c r="S11" i="22"/>
  <c r="S43" i="22"/>
  <c r="S41" i="22"/>
  <c r="S39" i="22"/>
  <c r="S37" i="22"/>
  <c r="S35" i="22"/>
  <c r="S33" i="22"/>
  <c r="S31" i="22"/>
  <c r="S20" i="22"/>
  <c r="S18" i="22"/>
  <c r="S16" i="22"/>
  <c r="S12" i="22"/>
  <c r="S27" i="22"/>
  <c r="S25" i="22"/>
  <c r="S23" i="22"/>
  <c r="M41" i="8"/>
  <c r="AC40" i="22"/>
  <c r="C40" i="22"/>
  <c r="N15" i="8"/>
  <c r="P15" i="8" s="1"/>
  <c r="AC39" i="8"/>
  <c r="B39" i="8" s="1"/>
  <c r="M40" i="8"/>
  <c r="F39" i="21"/>
  <c r="H39" i="21" s="1"/>
  <c r="AC39" i="22"/>
  <c r="C39" i="22"/>
  <c r="F34" i="21"/>
  <c r="H34" i="21" s="1"/>
  <c r="M35" i="8"/>
  <c r="AC34" i="22"/>
  <c r="C34" i="22"/>
  <c r="M43" i="8"/>
  <c r="AC42" i="22"/>
  <c r="C42" i="22"/>
  <c r="AC18" i="8"/>
  <c r="B18" i="8" s="1"/>
  <c r="M18" i="8"/>
  <c r="AC22" i="8"/>
  <c r="B22" i="8" s="1"/>
  <c r="M22" i="8"/>
  <c r="AN15" i="22"/>
  <c r="AL15" i="22"/>
  <c r="AM15" i="22"/>
  <c r="AN17" i="22"/>
  <c r="AL17" i="22"/>
  <c r="AM17" i="22"/>
  <c r="AN19" i="22"/>
  <c r="AL19" i="22"/>
  <c r="AM19" i="22"/>
  <c r="AN21" i="22"/>
  <c r="AL21" i="22"/>
  <c r="AM21" i="22"/>
  <c r="J11" i="22"/>
  <c r="F11" i="22" s="1"/>
  <c r="H11" i="22" s="1"/>
  <c r="AM22" i="22"/>
  <c r="AN22" i="22"/>
  <c r="AL22" i="22"/>
  <c r="J34" i="22"/>
  <c r="J38" i="22"/>
  <c r="J42" i="22"/>
  <c r="J12" i="22"/>
  <c r="F12" i="22" s="1"/>
  <c r="H12" i="22" s="1"/>
  <c r="J31" i="22"/>
  <c r="J39" i="22"/>
  <c r="AN11" i="22"/>
  <c r="AL11" i="22"/>
  <c r="AM11" i="22"/>
  <c r="AN13" i="22"/>
  <c r="AL13" i="22"/>
  <c r="AM13" i="22"/>
  <c r="J17" i="22"/>
  <c r="J19" i="22"/>
  <c r="AN23" i="22"/>
  <c r="AL23" i="22"/>
  <c r="AM23" i="22"/>
  <c r="AN25" i="22"/>
  <c r="AL25" i="22"/>
  <c r="AM25" i="22"/>
  <c r="AN27" i="22"/>
  <c r="AL27" i="22"/>
  <c r="AM27" i="22"/>
  <c r="AN31" i="22"/>
  <c r="AL31" i="22"/>
  <c r="AM31" i="22"/>
  <c r="AN33" i="22"/>
  <c r="AL33" i="22"/>
  <c r="AM33" i="22"/>
  <c r="AN35" i="22"/>
  <c r="AL35" i="22"/>
  <c r="AM35" i="22"/>
  <c r="AN37" i="22"/>
  <c r="AL37" i="22"/>
  <c r="AM37" i="22"/>
  <c r="AN39" i="22"/>
  <c r="AL39" i="22"/>
  <c r="AM39" i="22"/>
  <c r="AN41" i="22"/>
  <c r="AL41" i="22"/>
  <c r="AM41" i="22"/>
  <c r="AN43" i="22"/>
  <c r="AL43" i="22"/>
  <c r="AM43" i="22"/>
  <c r="J21" i="21"/>
  <c r="F21" i="21" s="1"/>
  <c r="H21" i="21" s="1"/>
  <c r="J17" i="21"/>
  <c r="J42" i="21"/>
  <c r="F42" i="21" s="1"/>
  <c r="H42" i="21" s="1"/>
  <c r="J26" i="21"/>
  <c r="F26" i="21" s="1"/>
  <c r="H26" i="21" s="1"/>
  <c r="M36" i="8"/>
  <c r="F35" i="21"/>
  <c r="H35" i="21" s="1"/>
  <c r="AC35" i="22"/>
  <c r="C35" i="22"/>
  <c r="AC16" i="8"/>
  <c r="B16" i="8" s="1"/>
  <c r="M16" i="8"/>
  <c r="F15" i="21"/>
  <c r="H15" i="21" s="1"/>
  <c r="J4" i="8"/>
  <c r="H3" i="18"/>
  <c r="M26" i="8"/>
  <c r="F25" i="21"/>
  <c r="H25" i="21" s="1"/>
  <c r="AC25" i="22"/>
  <c r="C25" i="22"/>
  <c r="M44" i="8"/>
  <c r="F43" i="21"/>
  <c r="H43" i="21" s="1"/>
  <c r="AC43" i="22"/>
  <c r="C43" i="22"/>
  <c r="J43" i="22" s="1"/>
  <c r="M33" i="8"/>
  <c r="AC32" i="22"/>
  <c r="C32" i="22"/>
  <c r="M21" i="8"/>
  <c r="AC20" i="22"/>
  <c r="C20" i="22"/>
  <c r="M38" i="8"/>
  <c r="AC37" i="22"/>
  <c r="C37" i="22"/>
  <c r="M31" i="8"/>
  <c r="AC30" i="22"/>
  <c r="C30" i="22"/>
  <c r="M20" i="8"/>
  <c r="F19" i="21"/>
  <c r="H19" i="21" s="1"/>
  <c r="AC27" i="8"/>
  <c r="B27" i="8" s="1"/>
  <c r="N2" i="19"/>
  <c r="H2" i="19" s="1"/>
  <c r="H7" i="19"/>
  <c r="K11" i="8" s="1"/>
  <c r="J5" i="8"/>
  <c r="J41" i="21"/>
  <c r="F41" i="21" s="1"/>
  <c r="H41" i="21" s="1"/>
  <c r="J37" i="21"/>
  <c r="F37" i="21" s="1"/>
  <c r="H37" i="21" s="1"/>
  <c r="J33" i="21"/>
  <c r="F33" i="21" s="1"/>
  <c r="H33" i="21" s="1"/>
  <c r="J20" i="21"/>
  <c r="F20" i="21" s="1"/>
  <c r="H20" i="21" s="1"/>
  <c r="J40" i="21"/>
  <c r="F40" i="21" s="1"/>
  <c r="H40" i="21" s="1"/>
  <c r="J32" i="21"/>
  <c r="F32" i="21" s="1"/>
  <c r="H32" i="21" s="1"/>
  <c r="J24" i="21"/>
  <c r="F24" i="21" s="1"/>
  <c r="H24" i="21" s="1"/>
  <c r="AC29" i="22"/>
  <c r="C29" i="22"/>
  <c r="J29" i="22" s="1"/>
  <c r="H11" i="21"/>
  <c r="J30" i="21"/>
  <c r="F30" i="21" s="1"/>
  <c r="H30" i="21" s="1"/>
  <c r="AC23" i="8"/>
  <c r="B23" i="8" s="1"/>
  <c r="AC43" i="8"/>
  <c r="B43" i="8" s="1"/>
  <c r="AC35" i="8"/>
  <c r="B35" i="8" s="1"/>
  <c r="AC36" i="8"/>
  <c r="B36" i="8" s="1"/>
  <c r="H3" i="19" l="1"/>
  <c r="AJ19" i="19" s="1"/>
  <c r="G10" i="8"/>
  <c r="AJ20" i="18"/>
  <c r="AJ19" i="18"/>
  <c r="AJ28" i="18"/>
  <c r="H10" i="8"/>
  <c r="J7" i="16"/>
  <c r="I8" i="8"/>
  <c r="H6" i="17"/>
  <c r="J45" i="21"/>
  <c r="N6" i="21" s="1"/>
  <c r="N7" i="21" s="1"/>
  <c r="M7" i="8" s="1"/>
  <c r="F17" i="21"/>
  <c r="H17" i="21" s="1"/>
  <c r="H45" i="21" s="1"/>
  <c r="N3" i="21" s="1"/>
  <c r="N36" i="8"/>
  <c r="P36" i="8" s="1"/>
  <c r="J35" i="22"/>
  <c r="F35" i="22" s="1"/>
  <c r="H35" i="22" s="1"/>
  <c r="N41" i="8"/>
  <c r="P41" i="8" s="1"/>
  <c r="N17" i="8"/>
  <c r="P17" i="8" s="1"/>
  <c r="N27" i="8"/>
  <c r="P27" i="8" s="1"/>
  <c r="F26" i="22"/>
  <c r="H26" i="22" s="1"/>
  <c r="F19" i="22"/>
  <c r="H19" i="22" s="1"/>
  <c r="N20" i="8"/>
  <c r="P20" i="8" s="1"/>
  <c r="F31" i="22"/>
  <c r="H31" i="22" s="1"/>
  <c r="N32" i="8"/>
  <c r="P32" i="8" s="1"/>
  <c r="F15" i="22"/>
  <c r="H15" i="22" s="1"/>
  <c r="N16" i="8"/>
  <c r="P16" i="8" s="1"/>
  <c r="F23" i="22"/>
  <c r="H23" i="22" s="1"/>
  <c r="N24" i="8"/>
  <c r="P24" i="8" s="1"/>
  <c r="N30" i="8"/>
  <c r="P30" i="8" s="1"/>
  <c r="F29" i="22"/>
  <c r="H29" i="22" s="1"/>
  <c r="K5" i="8"/>
  <c r="N31" i="8"/>
  <c r="P31" i="8" s="1"/>
  <c r="N38" i="8"/>
  <c r="P38" i="8" s="1"/>
  <c r="N21" i="8"/>
  <c r="P21" i="8" s="1"/>
  <c r="N33" i="8"/>
  <c r="P33" i="8" s="1"/>
  <c r="F43" i="22"/>
  <c r="H43" i="22" s="1"/>
  <c r="N44" i="8"/>
  <c r="P44" i="8" s="1"/>
  <c r="N26" i="8"/>
  <c r="P26" i="8" s="1"/>
  <c r="J6" i="8"/>
  <c r="AJ29" i="18"/>
  <c r="AJ17" i="18"/>
  <c r="AJ15" i="18"/>
  <c r="AJ18" i="18"/>
  <c r="AJ16" i="18"/>
  <c r="AJ14" i="18"/>
  <c r="J25" i="22"/>
  <c r="F25" i="22" s="1"/>
  <c r="H25" i="22" s="1"/>
  <c r="J30" i="22"/>
  <c r="F30" i="22" s="1"/>
  <c r="H30" i="22" s="1"/>
  <c r="N43" i="8"/>
  <c r="P43" i="8" s="1"/>
  <c r="F42" i="22"/>
  <c r="H42" i="22" s="1"/>
  <c r="N35" i="8"/>
  <c r="P35" i="8" s="1"/>
  <c r="F34" i="22"/>
  <c r="H34" i="22" s="1"/>
  <c r="F39" i="22"/>
  <c r="H39" i="22" s="1"/>
  <c r="N40" i="8"/>
  <c r="P40" i="8" s="1"/>
  <c r="C45" i="22"/>
  <c r="N37" i="8"/>
  <c r="P37" i="8" s="1"/>
  <c r="N42" i="8"/>
  <c r="P42" i="8" s="1"/>
  <c r="J41" i="22"/>
  <c r="F41" i="22" s="1"/>
  <c r="H41" i="22" s="1"/>
  <c r="J37" i="22"/>
  <c r="F37" i="22" s="1"/>
  <c r="H37" i="22" s="1"/>
  <c r="J20" i="22"/>
  <c r="F20" i="22" s="1"/>
  <c r="H20" i="22" s="1"/>
  <c r="J16" i="22"/>
  <c r="F16" i="22" s="1"/>
  <c r="H16" i="22" s="1"/>
  <c r="J40" i="22"/>
  <c r="F40" i="22" s="1"/>
  <c r="H40" i="22" s="1"/>
  <c r="J36" i="22"/>
  <c r="F36" i="22" s="1"/>
  <c r="H36" i="22" s="1"/>
  <c r="J32" i="22"/>
  <c r="F32" i="22" s="1"/>
  <c r="H32" i="22" s="1"/>
  <c r="F21" i="22"/>
  <c r="H21" i="22" s="1"/>
  <c r="N22" i="8"/>
  <c r="P22" i="8" s="1"/>
  <c r="F17" i="22"/>
  <c r="H17" i="22" s="1"/>
  <c r="N18" i="8"/>
  <c r="P18" i="8" s="1"/>
  <c r="F33" i="22"/>
  <c r="H33" i="22" s="1"/>
  <c r="N34" i="8"/>
  <c r="P34" i="8" s="1"/>
  <c r="N29" i="8"/>
  <c r="P29" i="8" s="1"/>
  <c r="F28" i="22"/>
  <c r="H28" i="22" s="1"/>
  <c r="F27" i="22"/>
  <c r="H27" i="22" s="1"/>
  <c r="N28" i="8"/>
  <c r="P28" i="8" s="1"/>
  <c r="N39" i="8"/>
  <c r="P39" i="8" s="1"/>
  <c r="F38" i="22"/>
  <c r="H38" i="22" s="1"/>
  <c r="K6" i="8"/>
  <c r="AJ29" i="19"/>
  <c r="AJ17" i="19"/>
  <c r="AJ15" i="19"/>
  <c r="AJ18" i="19"/>
  <c r="AJ16" i="19"/>
  <c r="AJ14" i="19"/>
  <c r="N25" i="8"/>
  <c r="P25" i="8" s="1"/>
  <c r="F24" i="22"/>
  <c r="H24" i="22" s="1"/>
  <c r="N45" i="8"/>
  <c r="P45" i="8" s="1"/>
  <c r="F44" i="22"/>
  <c r="H44" i="22" s="1"/>
  <c r="N23" i="8"/>
  <c r="P23" i="8" s="1"/>
  <c r="F22" i="22"/>
  <c r="H22" i="22" s="1"/>
  <c r="L4" i="8"/>
  <c r="H3" i="20"/>
  <c r="L5" i="8"/>
  <c r="AJ28" i="19" l="1"/>
  <c r="AJ30" i="19" s="1"/>
  <c r="H5" i="19" s="1"/>
  <c r="K9" i="8" s="1"/>
  <c r="AJ20" i="19"/>
  <c r="N2" i="21"/>
  <c r="H2" i="21" s="1"/>
  <c r="M5" i="8" s="1"/>
  <c r="H7" i="21"/>
  <c r="M11" i="8" s="1"/>
  <c r="F45" i="21"/>
  <c r="AJ21" i="19"/>
  <c r="AJ23" i="19" s="1"/>
  <c r="H4" i="19" s="1"/>
  <c r="K8" i="8" s="1"/>
  <c r="AJ21" i="18"/>
  <c r="AJ23" i="18" s="1"/>
  <c r="H4" i="18" s="1"/>
  <c r="I10" i="8"/>
  <c r="J7" i="17"/>
  <c r="AJ20" i="20"/>
  <c r="AJ19" i="20"/>
  <c r="AJ28" i="20"/>
  <c r="AJ30" i="18"/>
  <c r="H5" i="18" s="1"/>
  <c r="J9" i="8" s="1"/>
  <c r="H45" i="22"/>
  <c r="N3" i="22" s="1"/>
  <c r="N2" i="22"/>
  <c r="H2" i="22" s="1"/>
  <c r="J45" i="22"/>
  <c r="N6" i="22" s="1"/>
  <c r="N7" i="22" s="1"/>
  <c r="N7" i="8" s="1"/>
  <c r="P7" i="8" s="1"/>
  <c r="L6" i="8"/>
  <c r="AJ29" i="20"/>
  <c r="AJ17" i="20"/>
  <c r="AJ15" i="20"/>
  <c r="AJ18" i="20"/>
  <c r="AJ16" i="20"/>
  <c r="AJ14" i="20"/>
  <c r="F45" i="22"/>
  <c r="H7" i="22"/>
  <c r="N11" i="8" s="1"/>
  <c r="M4" i="8"/>
  <c r="H3" i="21"/>
  <c r="P11" i="8" l="1"/>
  <c r="AJ21" i="20"/>
  <c r="AJ23" i="20" s="1"/>
  <c r="H4" i="20" s="1"/>
  <c r="L8" i="8" s="1"/>
  <c r="AJ30" i="20"/>
  <c r="H5" i="20" s="1"/>
  <c r="L9" i="8" s="1"/>
  <c r="H6" i="19"/>
  <c r="AJ19" i="21"/>
  <c r="AJ28" i="21"/>
  <c r="AJ20" i="21"/>
  <c r="J8" i="8"/>
  <c r="H6" i="18"/>
  <c r="AJ18" i="21"/>
  <c r="AJ16" i="21"/>
  <c r="AJ14" i="21"/>
  <c r="AJ17" i="21"/>
  <c r="AJ15" i="21"/>
  <c r="M6" i="8"/>
  <c r="AJ29" i="21"/>
  <c r="N5" i="8"/>
  <c r="P5" i="8" s="1"/>
  <c r="N4" i="8"/>
  <c r="P4" i="8" s="1"/>
  <c r="H3" i="22"/>
  <c r="AJ20" i="22" l="1"/>
  <c r="AJ19" i="22"/>
  <c r="AJ28" i="22"/>
  <c r="AJ21" i="21"/>
  <c r="AJ23" i="21" s="1"/>
  <c r="H4" i="21" s="1"/>
  <c r="AJ30" i="21"/>
  <c r="H5" i="21" s="1"/>
  <c r="M9" i="8" s="1"/>
  <c r="K10" i="8"/>
  <c r="J7" i="19"/>
  <c r="H6" i="20"/>
  <c r="J10" i="8"/>
  <c r="J7" i="18"/>
  <c r="N6" i="8"/>
  <c r="P6" i="8" s="1"/>
  <c r="AJ18" i="22"/>
  <c r="AJ16" i="22"/>
  <c r="AJ14" i="22"/>
  <c r="AJ17" i="22"/>
  <c r="AJ15" i="22"/>
  <c r="AJ29" i="22"/>
  <c r="AJ21" i="22" l="1"/>
  <c r="AJ23" i="22" s="1"/>
  <c r="H4" i="22" s="1"/>
  <c r="L10" i="8"/>
  <c r="J7" i="20"/>
  <c r="M8" i="8"/>
  <c r="H6" i="21"/>
  <c r="AJ30" i="22"/>
  <c r="H5" i="22" s="1"/>
  <c r="N9" i="8" s="1"/>
  <c r="P9" i="8" s="1"/>
  <c r="M10" i="8" l="1"/>
  <c r="J7" i="21"/>
  <c r="N8" i="8"/>
  <c r="P8" i="8" s="1"/>
  <c r="H6" i="22"/>
  <c r="N10" i="8" l="1"/>
  <c r="P10" i="8" s="1"/>
  <c r="J7" i="22"/>
</calcChain>
</file>

<file path=xl/comments1.xml><?xml version="1.0" encoding="utf-8"?>
<comments xmlns="http://schemas.openxmlformats.org/spreadsheetml/2006/main">
  <authors>
    <author>Jacob</author>
  </authors>
  <commentList>
    <comment ref="G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הוצאה מעורבת היא הוצאה המשרתת גם את המשפחה וגם את העסק, ומוכרת בחלקה לצרכי מס.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G10" authorId="0" shapeId="0">
      <text>
        <r>
          <rPr>
            <b/>
            <sz val="8"/>
            <color indexed="81"/>
            <rFont val="Tahoma"/>
            <family val="2"/>
          </rPr>
          <t>יש לבדוק התאמה לעסק הספציפי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יש למלא בהתאם לעסק הספציפי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</rPr>
          <t>הסכום המלא שהתקבל (כולל מע"מ לעוסק מורשה).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</rPr>
          <t xml:space="preserve">% מע"מ שכלול בהכנסה. 
מאפשר לעוסק מורשה לכלול הכנסות שלא כלול בהן מע"מ (לדוגמא סוכן ביטוח שמוכר ביטוחים)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10.xml><?xml version="1.0" encoding="utf-8"?>
<comments xmlns="http://schemas.openxmlformats.org/spreadsheetml/2006/main">
  <authors>
    <author>Jacob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11.xml><?xml version="1.0" encoding="utf-8"?>
<comments xmlns="http://schemas.openxmlformats.org/spreadsheetml/2006/main">
  <authors>
    <author>Jacob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12.xml><?xml version="1.0" encoding="utf-8"?>
<comments xmlns="http://schemas.openxmlformats.org/spreadsheetml/2006/main">
  <authors>
    <author>Jacob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13.xml><?xml version="1.0" encoding="utf-8"?>
<comments xmlns="http://schemas.openxmlformats.org/spreadsheetml/2006/main">
  <authors>
    <author>Jacob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2.xml><?xml version="1.0" encoding="utf-8"?>
<comments xmlns="http://schemas.openxmlformats.org/spreadsheetml/2006/main">
  <authors>
    <author>Jacob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3.xml><?xml version="1.0" encoding="utf-8"?>
<comments xmlns="http://schemas.openxmlformats.org/spreadsheetml/2006/main">
  <authors>
    <author>Jacob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4.xml><?xml version="1.0" encoding="utf-8"?>
<comments xmlns="http://schemas.openxmlformats.org/spreadsheetml/2006/main">
  <authors>
    <author>Jacob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5.xml><?xml version="1.0" encoding="utf-8"?>
<comments xmlns="http://schemas.openxmlformats.org/spreadsheetml/2006/main">
  <authors>
    <author>Jacob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6.xml><?xml version="1.0" encoding="utf-8"?>
<comments xmlns="http://schemas.openxmlformats.org/spreadsheetml/2006/main">
  <authors>
    <author>Jacob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7.xml><?xml version="1.0" encoding="utf-8"?>
<comments xmlns="http://schemas.openxmlformats.org/spreadsheetml/2006/main">
  <authors>
    <author>Jacob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8.xml><?xml version="1.0" encoding="utf-8"?>
<comments xmlns="http://schemas.openxmlformats.org/spreadsheetml/2006/main">
  <authors>
    <author>Jacob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9.xml><?xml version="1.0" encoding="utf-8"?>
<comments xmlns="http://schemas.openxmlformats.org/spreadsheetml/2006/main">
  <authors>
    <author>Jacob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sharedStrings.xml><?xml version="1.0" encoding="utf-8"?>
<sst xmlns="http://schemas.openxmlformats.org/spreadsheetml/2006/main" count="968" uniqueCount="174">
  <si>
    <t>סה"כ</t>
  </si>
  <si>
    <t>סוגי ההוצאות</t>
  </si>
  <si>
    <t>סכום</t>
  </si>
  <si>
    <t>שכר דירה</t>
  </si>
  <si>
    <t>חשמל</t>
  </si>
  <si>
    <t>מים</t>
  </si>
  <si>
    <t>ארנונה</t>
  </si>
  <si>
    <t>טלפון נייד</t>
  </si>
  <si>
    <t>ביטוח לאומי – עובדים (חלק מעביד)</t>
  </si>
  <si>
    <t>משכורות עובדים</t>
  </si>
  <si>
    <t>משלוחים</t>
  </si>
  <si>
    <t>עמלות וריביות בנקים וכרטיסי אשראי</t>
  </si>
  <si>
    <t>פרסום ושיווק</t>
  </si>
  <si>
    <t>השתלמויות</t>
  </si>
  <si>
    <t>סוגי ההכנסות</t>
  </si>
  <si>
    <t>סה"כ רווח</t>
  </si>
  <si>
    <t>מס הכנסה</t>
  </si>
  <si>
    <t>סה"כ רווח נקי</t>
  </si>
  <si>
    <t>שם בעל החוב</t>
  </si>
  <si>
    <t>הכ' חודשית</t>
  </si>
  <si>
    <t>הפרש</t>
  </si>
  <si>
    <t>שיעור מס</t>
  </si>
  <si>
    <t>תשלום למדרגה</t>
  </si>
  <si>
    <t>סה"כ מס לפני נקודות זיכוי</t>
  </si>
  <si>
    <t>סה"כ מס אחרי נקודות זיכוי</t>
  </si>
  <si>
    <t xml:space="preserve">סוג העסק:  </t>
  </si>
  <si>
    <t xml:space="preserve">נקודות זיכוי במס:  </t>
  </si>
  <si>
    <t xml:space="preserve">שם המשפחה:  </t>
  </si>
  <si>
    <t>זיכוי בגין נקודות זיכוי</t>
  </si>
  <si>
    <t>שיעור ביטוח</t>
  </si>
  <si>
    <t>סה"כ ביטוח לאומי ובריאות</t>
  </si>
  <si>
    <t>ערכים שיתכן וישונו משנה לשנה מסומנים בתאים ממולאים בצהוב</t>
  </si>
  <si>
    <t xml:space="preserve">שימו לב! </t>
  </si>
  <si>
    <t>ביטוח לאומי ובריאות</t>
  </si>
  <si>
    <t>% הכרה למס</t>
  </si>
  <si>
    <t>פנסיה ופיצויים לעובדים (חלק מעביד)</t>
  </si>
  <si>
    <t>פטור</t>
  </si>
  <si>
    <t>מורשה</t>
  </si>
  <si>
    <t xml:space="preserve">עוסק:  </t>
  </si>
  <si>
    <t xml:space="preserve">חודש:  </t>
  </si>
  <si>
    <t>רכב : דלק+ חניה+טיפולים</t>
  </si>
  <si>
    <t>רכב : ביטוחים + רישוי</t>
  </si>
  <si>
    <t>טלפון ואינטרנט</t>
  </si>
  <si>
    <t>הנהלת חשבונות ויעוץ מקצועי</t>
  </si>
  <si>
    <t>קנסות</t>
  </si>
  <si>
    <t>תיקונים: מכונות, כלים, אחזקת משרד</t>
  </si>
  <si>
    <t>תחבורה ציבורית</t>
  </si>
  <si>
    <t>החזר הוצאות למשפחה</t>
  </si>
  <si>
    <t>סה"כ הכנסות</t>
  </si>
  <si>
    <t>סה"כ הוצאות</t>
  </si>
  <si>
    <t>סה"כ מע"מ שנגבה</t>
  </si>
  <si>
    <t>סה"כ להעברה למע"מ</t>
  </si>
  <si>
    <t>שם סעיף</t>
  </si>
  <si>
    <t>אמצעי תשלום</t>
  </si>
  <si>
    <t>הערות</t>
  </si>
  <si>
    <t>הכנסה</t>
  </si>
  <si>
    <t>הוצאה</t>
  </si>
  <si>
    <t>מזומן</t>
  </si>
  <si>
    <t>חובות של אחרים לעסק</t>
  </si>
  <si>
    <t>חובות של העסק לאחרים</t>
  </si>
  <si>
    <t xml:space="preserve">סה"כ  </t>
  </si>
  <si>
    <t>סה"כ רווח מוכר למס</t>
  </si>
  <si>
    <t>סכום מוכר למס</t>
  </si>
  <si>
    <t>כן</t>
  </si>
  <si>
    <t>לא</t>
  </si>
  <si>
    <t xml:space="preserve">העסק מתנהל בבית המשפחה?  </t>
  </si>
  <si>
    <t>ביטוחי נזק (רכוש/גוף)</t>
  </si>
  <si>
    <t>רכישת ציוד קבוע (עד 2500 ₪)</t>
  </si>
  <si>
    <t>רכישת חומרי גלם וציוד מתכלה</t>
  </si>
  <si>
    <t>החזר חובות - חלק הקרן</t>
  </si>
  <si>
    <t>החזר חובות - חלק הרבית</t>
  </si>
  <si>
    <t>כיבודים בעסק (קפה, תה וכדומה)</t>
  </si>
  <si>
    <t>ארוחות עסקיות וכיבוד מחוץ לעסק</t>
  </si>
  <si>
    <t>פנסיה לבעל העסק</t>
  </si>
  <si>
    <t>קרן השתלמות לבעל העסק</t>
  </si>
  <si>
    <t>ועד בית</t>
  </si>
  <si>
    <t>% מע"מ</t>
  </si>
  <si>
    <t>יום</t>
  </si>
  <si>
    <t>המחאה (צ'ק)</t>
  </si>
  <si>
    <t>כ. אשראי</t>
  </si>
  <si>
    <t>ה. קבע בבנק</t>
  </si>
  <si>
    <t>תווי קנייה</t>
  </si>
  <si>
    <t>% מע"מ להכנסה</t>
  </si>
  <si>
    <t>מע" שנגבה בהכנסה</t>
  </si>
  <si>
    <t>רלוונטיות מע"מ</t>
  </si>
  <si>
    <t>חישוב מס הכנסה</t>
  </si>
  <si>
    <t>חישוב בטל"א ומס בריאות</t>
  </si>
  <si>
    <t>שיעור המע"מ</t>
  </si>
  <si>
    <t>מדרגות מס</t>
  </si>
  <si>
    <t>זיכוי בש"ח לכל נקודת זיכוי</t>
  </si>
  <si>
    <t>מדרגות ביטוח לאומי וביטוח בריאות</t>
  </si>
  <si>
    <t>הנתונים נכונים לשנת:</t>
  </si>
  <si>
    <t>רישום תנועות יומיומי (הכנסות והוצאות)</t>
  </si>
  <si>
    <t>מור"ן - מחשבון רווח נקי לעסקים</t>
  </si>
  <si>
    <t>חשוב!</t>
  </si>
  <si>
    <t>אלא לתת הערכה טובה מספיק</t>
  </si>
  <si>
    <t xml:space="preserve">המור"ן נועד לצורך תהליכים של "פעמונים". הוא לא נועד ואינו מתיימר להחליף דוחות ודרכי חישוב חשבונאיים עבור רשויות המס ודומיהן. </t>
  </si>
  <si>
    <t>הוראות שימוש במור"ן</t>
  </si>
  <si>
    <t>ה. רושמים את החובות בשתי הטבלאות התחתונות.</t>
  </si>
  <si>
    <t>2. ממלאים את גליון השיקוף לפי הפירוט הבא:</t>
  </si>
  <si>
    <t>1. בגליון "שיעורי המס" יש לוודא שהנתונים נכונים לשנת השימוש במור"ן (תא D3).</t>
  </si>
  <si>
    <t>ב. בטבלת ההוצאות, יש למלא עבור כל סעיף את סכום ההוצאה החודשית הממוצעת על-פני שנה.</t>
  </si>
  <si>
    <t>א. יש למלא את הפרטים בטבלא הימנית עליונה.</t>
  </si>
  <si>
    <t xml:space="preserve">3. אם בחודשים הבאים, רוצים לנהל רישום מלא של התנועות הכספיות בעסק, ניתן לעשות זאת בדפי הביצוע החודשיים באופן הבא: </t>
  </si>
  <si>
    <t>ביטוח לאומי ומס בריאות</t>
  </si>
  <si>
    <t>רווח נקי</t>
  </si>
  <si>
    <t>הכנסות</t>
  </si>
  <si>
    <t>הוצאות</t>
  </si>
  <si>
    <t>רווח</t>
  </si>
  <si>
    <t>רווח מוכר למס</t>
  </si>
  <si>
    <t>להעברה למע"מ</t>
  </si>
  <si>
    <t>נתוני סיכום</t>
  </si>
  <si>
    <t>עד חודש:</t>
  </si>
  <si>
    <t>עבור תהליכים של פעמונים בלבד</t>
  </si>
  <si>
    <t>המור"ן אינו מתיימר להציג תוצאות מדוייקות אלא לתת הערכה טובה מספיק עבור תהליכים של פעמונים בלבד.</t>
  </si>
  <si>
    <t xml:space="preserve">הגליון אינו מתיימר להציג תוצאות מדוייקות </t>
  </si>
  <si>
    <t>הגליון אינו מתיימר להציג</t>
  </si>
  <si>
    <t xml:space="preserve"> תוצאות מדוייקות, אלא לתת</t>
  </si>
  <si>
    <t>הערכה טובה מספיק עבור</t>
  </si>
  <si>
    <t>תהליכים של פעמונים בלבד</t>
  </si>
  <si>
    <t xml:space="preserve">ג. יש לרשום רק סכומים שמשולמים בפועל באותו חודש. לכן אם יש עסקה בתשלומים, יש לרשום בכל חודש את התשלום השייך אליו.  </t>
  </si>
  <si>
    <t>הכנסה חודשית ממוצעת כזו מתאימה לעוסק מורשה</t>
  </si>
  <si>
    <t>תקרת הכנסה שנתית לעוסק פטור</t>
  </si>
  <si>
    <t xml:space="preserve">גרסא: </t>
  </si>
  <si>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</si>
  <si>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</si>
  <si>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</si>
  <si>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</si>
  <si>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</si>
  <si>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</si>
  <si>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</si>
  <si>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</si>
  <si>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</si>
  <si>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</si>
  <si>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</si>
  <si>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</si>
  <si>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טבלת החודשים</t>
  </si>
  <si>
    <r>
      <rPr>
        <b/>
        <u/>
        <sz val="11"/>
        <color theme="5" tint="-0.249977111117893"/>
        <rFont val="Arial"/>
        <family val="2"/>
        <scheme val="minor"/>
      </rPr>
      <t>ממוצע</t>
    </r>
    <r>
      <rPr>
        <sz val="11"/>
        <color theme="1"/>
        <rFont val="Arial"/>
        <family val="2"/>
        <charset val="177"/>
        <scheme val="minor"/>
      </rPr>
      <t xml:space="preserve"> מחודש:</t>
    </r>
  </si>
  <si>
    <r>
      <t xml:space="preserve">סכום </t>
    </r>
    <r>
      <rPr>
        <b/>
        <sz val="11"/>
        <color theme="1"/>
        <rFont val="David"/>
        <family val="2"/>
        <charset val="177"/>
      </rPr>
      <t>ממוצע לחודש</t>
    </r>
  </si>
  <si>
    <t>זהה</t>
  </si>
  <si>
    <t>לא זהה</t>
  </si>
  <si>
    <t>שם משתנה בין חודשים</t>
  </si>
  <si>
    <t>סכום בניכוי מע"מ מוכר</t>
  </si>
  <si>
    <t>% הכרה למע"מ</t>
  </si>
  <si>
    <t>עבודה במשרד</t>
  </si>
  <si>
    <t>עבודה בבית</t>
  </si>
  <si>
    <t>ערכי ברירת מחדל</t>
  </si>
  <si>
    <t>http://taxes.gov.il/Pages/TestNekudotZicuiCalculator.aspx</t>
  </si>
  <si>
    <t>מחשבון</t>
  </si>
  <si>
    <t>סה"כ הוצאות מוכרות למס</t>
  </si>
  <si>
    <t xml:space="preserve"> סה"כ מע"מ לקיזוז</t>
  </si>
  <si>
    <t>הוצאה מעורבת</t>
  </si>
  <si>
    <t>חשבון משלם</t>
  </si>
  <si>
    <t>עסק</t>
  </si>
  <si>
    <t>בית</t>
  </si>
  <si>
    <t>מעורב ומהבית</t>
  </si>
  <si>
    <t>מעורב ומהעסק</t>
  </si>
  <si>
    <t>לא מעורב ומהבית</t>
  </si>
  <si>
    <t>סה"כ העברה למשפחה</t>
  </si>
  <si>
    <t>לחישוב החזר הוצ' למשפחה</t>
  </si>
  <si>
    <t xml:space="preserve">ג. במידת האפשר, כדאי לבחון (עם רואה החשבון) את האחוזים שבעמודות G ו-I, וכן לבדוק את עמודות D ו-E, ואם צריך- לשנות אותם בהתאם לעסק. כל שינוי יועבר לגליונות החודשים.  </t>
  </si>
  <si>
    <t>ד. בטבלא השמאלית, מזינים את סכומי ההכנסות השונות לעסק לפי ממוצע חודשי על-פני שנה.</t>
  </si>
  <si>
    <t xml:space="preserve">המשכורת הממוצעת שהעצמאי יכול להעביר למשפחה, מופיעה בריבוע הכחול (למעלה באמצע). </t>
  </si>
  <si>
    <t>א. לוודא שהפרטים בטבלא הימנית העליונה ובעמודות האחוזים (G ו-I), נכונים. במידת הצורך - לעדכן.</t>
  </si>
  <si>
    <t>ב. לרשום כל תנועה כספית (הוצאה או הכנסה) בטבלת 'רישום תנועות יומיומי', שנמצאת משמאל.</t>
  </si>
  <si>
    <t>מדרגות ב"ל</t>
  </si>
  <si>
    <t>נקודת זיכוי</t>
  </si>
  <si>
    <t>מע"מ</t>
  </si>
  <si>
    <t>תקרת עוסק פטור</t>
  </si>
  <si>
    <t xml:space="preserve">        www.paamonim.org</t>
  </si>
  <si>
    <t>שיעורי ביטוח</t>
  </si>
  <si>
    <t>1-9/2015</t>
  </si>
  <si>
    <t>10-12/2015</t>
  </si>
  <si>
    <t>110221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</si>
</sst>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%"/>
    <numFmt numFmtId="165" formatCode="_ * #,##0_ ;_ * \-#,##0_ ;_ * &quot;-&quot;??_ ;_ @_ "/>
  </numFmts>
  <fonts count="3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sz val="11"/>
      <color theme="1"/>
      <name val="Arial"/>
      <family val="2"/>
    </font>
    <font>
      <b/>
      <sz val="14"/>
      <color theme="1"/>
      <name val="David"/>
      <family val="2"/>
      <charset val="177"/>
    </font>
    <font>
      <sz val="9"/>
      <color rgb="FF445864"/>
      <name val="Arial"/>
      <family val="2"/>
    </font>
    <font>
      <b/>
      <sz val="11"/>
      <color theme="1"/>
      <name val="Arial"/>
      <family val="2"/>
      <scheme val="minor"/>
    </font>
    <font>
      <b/>
      <sz val="9"/>
      <color rgb="FF445864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Arial"/>
      <family val="2"/>
      <scheme val="minor"/>
    </font>
    <font>
      <b/>
      <sz val="14"/>
      <color theme="0"/>
      <name val="David"/>
      <family val="2"/>
      <charset val="177"/>
    </font>
    <font>
      <sz val="12"/>
      <color theme="0" tint="-0.499984740745262"/>
      <name val="David"/>
      <family val="2"/>
      <charset val="177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20"/>
      <color theme="0"/>
      <name val="David"/>
      <family val="2"/>
      <charset val="177"/>
    </font>
    <font>
      <sz val="11"/>
      <color rgb="FF7030A0"/>
      <name val="Arial"/>
      <family val="2"/>
      <charset val="177"/>
      <scheme val="minor"/>
    </font>
    <font>
      <b/>
      <sz val="11.5"/>
      <color rgb="FFFF0000"/>
      <name val="David"/>
      <family val="2"/>
      <charset val="177"/>
    </font>
    <font>
      <b/>
      <sz val="10"/>
      <color theme="1"/>
      <name val="Arial"/>
      <family val="2"/>
      <scheme val="minor"/>
    </font>
    <font>
      <b/>
      <u/>
      <sz val="12"/>
      <color rgb="FFFF000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u/>
      <sz val="11"/>
      <color theme="5" tint="-0.249977111117893"/>
      <name val="Arial"/>
      <family val="2"/>
      <scheme val="minor"/>
    </font>
    <font>
      <b/>
      <sz val="11"/>
      <color rgb="FF009900"/>
      <name val="Arial"/>
      <family val="2"/>
      <scheme val="minor"/>
    </font>
    <font>
      <b/>
      <sz val="11"/>
      <color theme="1"/>
      <name val="David"/>
      <family val="2"/>
      <charset val="177"/>
    </font>
    <font>
      <b/>
      <sz val="14"/>
      <color theme="3" tint="-0.249977111117893"/>
      <name val="David"/>
      <family val="2"/>
      <charset val="177"/>
    </font>
    <font>
      <sz val="10"/>
      <color rgb="FF7030A0"/>
      <name val="Arial"/>
      <family val="2"/>
      <scheme val="minor"/>
    </font>
    <font>
      <u/>
      <sz val="11"/>
      <color theme="1"/>
      <name val="Arial"/>
      <family val="2"/>
      <charset val="177"/>
      <scheme val="minor"/>
    </font>
    <font>
      <u/>
      <sz val="10.45"/>
      <color theme="10"/>
      <name val="Calibri"/>
      <family val="2"/>
      <charset val="177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D60093"/>
      </bottom>
      <diagonal/>
    </border>
    <border>
      <left style="medium">
        <color indexed="64"/>
      </left>
      <right style="thick">
        <color rgb="FFD60093"/>
      </right>
      <top style="medium">
        <color indexed="64"/>
      </top>
      <bottom style="thin">
        <color indexed="64"/>
      </bottom>
      <diagonal/>
    </border>
    <border>
      <left/>
      <right style="thick">
        <color rgb="FFD60093"/>
      </right>
      <top style="thick">
        <color rgb="FFD60093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D60093"/>
      </left>
      <right style="thick">
        <color rgb="FFD60093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ck">
        <color rgb="FFD60093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3" tint="0.39997558519241921"/>
      </left>
      <right style="thin">
        <color indexed="64"/>
      </right>
      <top style="medium">
        <color theme="3" tint="0.39997558519241921"/>
      </top>
      <bottom style="thin">
        <color indexed="64"/>
      </bottom>
      <diagonal/>
    </border>
    <border>
      <left style="thin">
        <color indexed="64"/>
      </left>
      <right style="medium">
        <color theme="3" tint="0.39997558519241921"/>
      </right>
      <top style="medium">
        <color theme="3" tint="0.39997558519241921"/>
      </top>
      <bottom style="thin">
        <color indexed="64"/>
      </bottom>
      <diagonal/>
    </border>
    <border>
      <left style="medium">
        <color theme="3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0.39997558519241921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 style="thin">
        <color indexed="64"/>
      </right>
      <top style="thin">
        <color indexed="64"/>
      </top>
      <bottom style="medium">
        <color theme="3" tint="0.39997558519241921"/>
      </bottom>
      <diagonal/>
    </border>
    <border>
      <left style="thin">
        <color indexed="64"/>
      </left>
      <right style="medium">
        <color theme="3" tint="0.39997558519241921"/>
      </right>
      <top style="thin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thin">
        <color indexed="64"/>
      </bottom>
      <diagonal/>
    </border>
    <border>
      <left style="medium">
        <color theme="3" tint="0.39997558519241921"/>
      </left>
      <right style="medium">
        <color theme="3" tint="0.39997558519241921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 style="medium">
        <color theme="3" tint="0.39997558519241921"/>
      </right>
      <top style="thin">
        <color indexed="64"/>
      </top>
      <bottom style="medium">
        <color theme="3" tint="0.3999755851924192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</cellStyleXfs>
  <cellXfs count="485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/>
    <xf numFmtId="2" fontId="0" fillId="0" borderId="0" xfId="0" applyNumberFormat="1" applyBorder="1"/>
    <xf numFmtId="0" fontId="8" fillId="0" borderId="0" xfId="0" applyFont="1" applyBorder="1"/>
    <xf numFmtId="0" fontId="7" fillId="0" borderId="0" xfId="0" applyFont="1" applyFill="1" applyBorder="1" applyAlignment="1">
      <alignment horizontal="right" vertical="top" wrapText="1" readingOrder="1"/>
    </xf>
    <xf numFmtId="9" fontId="7" fillId="0" borderId="0" xfId="0" applyNumberFormat="1" applyFont="1" applyFill="1" applyBorder="1" applyAlignment="1">
      <alignment horizontal="right" vertical="top" wrapText="1" readingOrder="1"/>
    </xf>
    <xf numFmtId="2" fontId="7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Font="1" applyFill="1" applyBorder="1" applyAlignment="1">
      <alignment horizontal="right" vertical="top" wrapText="1" readingOrder="2"/>
    </xf>
    <xf numFmtId="0" fontId="0" fillId="4" borderId="0" xfId="0" applyFill="1" applyBorder="1"/>
    <xf numFmtId="0" fontId="5" fillId="4" borderId="0" xfId="0" applyFont="1" applyFill="1" applyBorder="1" applyAlignment="1">
      <alignment horizontal="center" readingOrder="2"/>
    </xf>
    <xf numFmtId="0" fontId="0" fillId="4" borderId="0" xfId="0" applyFill="1" applyBorder="1" applyAlignment="1"/>
    <xf numFmtId="0" fontId="3" fillId="4" borderId="5" xfId="0" applyFont="1" applyFill="1" applyBorder="1" applyAlignment="1">
      <alignment horizontal="center" vertical="top" wrapText="1" readingOrder="2"/>
    </xf>
    <xf numFmtId="0" fontId="4" fillId="4" borderId="0" xfId="0" applyFont="1" applyFill="1" applyBorder="1" applyAlignment="1">
      <alignment horizontal="right" vertical="top" wrapText="1" readingOrder="2"/>
    </xf>
    <xf numFmtId="0" fontId="3" fillId="4" borderId="0" xfId="0" applyFont="1" applyFill="1" applyBorder="1" applyAlignment="1">
      <alignment horizontal="right" vertical="top" wrapText="1" readingOrder="2"/>
    </xf>
    <xf numFmtId="0" fontId="3" fillId="4" borderId="0" xfId="0" applyFont="1" applyFill="1" applyBorder="1" applyAlignment="1">
      <alignment horizontal="center" vertical="top" wrapText="1" readingOrder="2"/>
    </xf>
    <xf numFmtId="0" fontId="6" fillId="4" borderId="0" xfId="0" applyFont="1" applyFill="1" applyBorder="1" applyAlignment="1">
      <alignment readingOrder="2"/>
    </xf>
    <xf numFmtId="165" fontId="4" fillId="4" borderId="0" xfId="1" applyNumberFormat="1" applyFont="1" applyFill="1" applyBorder="1" applyAlignment="1">
      <alignment horizontal="right" vertical="top" wrapText="1" readingOrder="2"/>
    </xf>
    <xf numFmtId="165" fontId="0" fillId="4" borderId="0" xfId="1" applyNumberFormat="1" applyFont="1" applyFill="1" applyBorder="1"/>
    <xf numFmtId="0" fontId="0" fillId="4" borderId="0" xfId="0" applyFont="1" applyFill="1" applyBorder="1" applyAlignment="1"/>
    <xf numFmtId="165" fontId="3" fillId="5" borderId="14" xfId="1" applyNumberFormat="1" applyFont="1" applyFill="1" applyBorder="1" applyAlignment="1">
      <alignment horizontal="right" vertical="top" wrapText="1"/>
    </xf>
    <xf numFmtId="165" fontId="3" fillId="4" borderId="0" xfId="1" applyNumberFormat="1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horizontal="left" readingOrder="2"/>
    </xf>
    <xf numFmtId="0" fontId="0" fillId="4" borderId="16" xfId="0" applyFill="1" applyBorder="1"/>
    <xf numFmtId="0" fontId="8" fillId="4" borderId="16" xfId="0" applyFont="1" applyFill="1" applyBorder="1" applyAlignment="1">
      <alignment horizontal="right"/>
    </xf>
    <xf numFmtId="165" fontId="3" fillId="4" borderId="16" xfId="1" applyNumberFormat="1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  <xf numFmtId="0" fontId="0" fillId="4" borderId="16" xfId="0" applyFill="1" applyBorder="1" applyAlignment="1">
      <alignment horizontal="center" vertical="center" wrapText="1"/>
    </xf>
    <xf numFmtId="165" fontId="4" fillId="4" borderId="0" xfId="1" applyNumberFormat="1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right" vertical="top" wrapText="1" readingOrder="1"/>
    </xf>
    <xf numFmtId="0" fontId="8" fillId="4" borderId="0" xfId="0" applyFont="1" applyFill="1" applyBorder="1" applyAlignment="1">
      <alignment vertical="top" wrapText="1"/>
    </xf>
    <xf numFmtId="0" fontId="8" fillId="0" borderId="0" xfId="0" applyFont="1" applyFill="1" applyBorder="1"/>
    <xf numFmtId="0" fontId="3" fillId="4" borderId="0" xfId="0" applyFont="1" applyFill="1" applyBorder="1" applyAlignment="1">
      <alignment horizontal="center" vertical="top" wrapText="1" readingOrder="2"/>
    </xf>
    <xf numFmtId="165" fontId="3" fillId="4" borderId="0" xfId="1" applyNumberFormat="1" applyFont="1" applyFill="1" applyBorder="1" applyAlignment="1">
      <alignment horizontal="right" vertical="top" readingOrder="2"/>
    </xf>
    <xf numFmtId="0" fontId="8" fillId="4" borderId="0" xfId="0" applyFont="1" applyFill="1" applyBorder="1" applyAlignment="1">
      <alignment wrapText="1"/>
    </xf>
    <xf numFmtId="165" fontId="3" fillId="5" borderId="19" xfId="1" applyNumberFormat="1" applyFont="1" applyFill="1" applyBorder="1" applyAlignment="1">
      <alignment horizontal="right" vertical="top" wrapText="1"/>
    </xf>
    <xf numFmtId="0" fontId="3" fillId="4" borderId="4" xfId="0" applyFont="1" applyFill="1" applyBorder="1" applyAlignment="1">
      <alignment horizontal="center" vertical="top" wrapText="1" readingOrder="2"/>
    </xf>
    <xf numFmtId="165" fontId="3" fillId="4" borderId="0" xfId="1" applyNumberFormat="1" applyFont="1" applyFill="1" applyBorder="1" applyAlignment="1">
      <alignment horizontal="right" vertical="top" wrapText="1"/>
    </xf>
    <xf numFmtId="165" fontId="4" fillId="4" borderId="0" xfId="1" applyNumberFormat="1" applyFont="1" applyFill="1" applyBorder="1" applyAlignment="1">
      <alignment vertical="top" wrapText="1"/>
    </xf>
    <xf numFmtId="0" fontId="4" fillId="4" borderId="0" xfId="0" applyFont="1" applyFill="1" applyBorder="1" applyAlignment="1">
      <alignment vertical="top" wrapText="1" readingOrder="1"/>
    </xf>
    <xf numFmtId="165" fontId="3" fillId="4" borderId="0" xfId="1" applyNumberFormat="1" applyFont="1" applyFill="1" applyBorder="1" applyAlignment="1">
      <alignment vertical="top" wrapText="1"/>
    </xf>
    <xf numFmtId="0" fontId="8" fillId="4" borderId="0" xfId="0" applyFont="1" applyFill="1" applyBorder="1" applyAlignment="1">
      <alignment horizontal="center" vertical="top" wrapText="1"/>
    </xf>
    <xf numFmtId="0" fontId="0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left" wrapText="1"/>
    </xf>
    <xf numFmtId="165" fontId="3" fillId="4" borderId="40" xfId="1" applyNumberFormat="1" applyFont="1" applyFill="1" applyBorder="1" applyAlignment="1">
      <alignment horizontal="right" vertical="top" readingOrder="2"/>
    </xf>
    <xf numFmtId="0" fontId="0" fillId="0" borderId="0" xfId="0" applyProtection="1">
      <protection hidden="1"/>
    </xf>
    <xf numFmtId="0" fontId="4" fillId="4" borderId="8" xfId="0" applyFont="1" applyFill="1" applyBorder="1" applyAlignment="1" applyProtection="1">
      <alignment horizontal="right" vertical="top" wrapText="1" readingOrder="2"/>
      <protection hidden="1"/>
    </xf>
    <xf numFmtId="165" fontId="4" fillId="4" borderId="9" xfId="0" applyNumberFormat="1" applyFont="1" applyFill="1" applyBorder="1" applyProtection="1">
      <protection hidden="1"/>
    </xf>
    <xf numFmtId="165" fontId="4" fillId="4" borderId="8" xfId="1" applyNumberFormat="1" applyFont="1" applyFill="1" applyBorder="1" applyAlignment="1" applyProtection="1">
      <alignment horizontal="right" vertical="top" wrapText="1" readingOrder="2"/>
      <protection hidden="1"/>
    </xf>
    <xf numFmtId="0" fontId="4" fillId="0" borderId="8" xfId="0" applyFont="1" applyBorder="1" applyAlignment="1" applyProtection="1">
      <alignment horizontal="right" readingOrder="2"/>
      <protection hidden="1"/>
    </xf>
    <xf numFmtId="165" fontId="4" fillId="4" borderId="31" xfId="1" applyNumberFormat="1" applyFont="1" applyFill="1" applyBorder="1" applyAlignment="1" applyProtection="1">
      <alignment horizontal="right" vertical="top" wrapText="1" readingOrder="2"/>
      <protection hidden="1"/>
    </xf>
    <xf numFmtId="165" fontId="4" fillId="4" borderId="33" xfId="0" applyNumberFormat="1" applyFont="1" applyFill="1" applyBorder="1" applyProtection="1">
      <protection hidden="1"/>
    </xf>
    <xf numFmtId="0" fontId="8" fillId="4" borderId="0" xfId="0" applyFont="1" applyFill="1" applyBorder="1" applyAlignment="1" applyProtection="1">
      <alignment wrapText="1"/>
      <protection hidden="1"/>
    </xf>
    <xf numFmtId="165" fontId="3" fillId="4" borderId="0" xfId="1" applyNumberFormat="1" applyFont="1" applyFill="1" applyBorder="1" applyAlignment="1" applyProtection="1">
      <alignment horizontal="right" vertical="top" readingOrder="2"/>
      <protection hidden="1"/>
    </xf>
    <xf numFmtId="165" fontId="0" fillId="4" borderId="5" xfId="1" applyNumberFormat="1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alignment wrapText="1"/>
      <protection hidden="1"/>
    </xf>
    <xf numFmtId="9" fontId="0" fillId="0" borderId="0" xfId="2" applyFont="1" applyBorder="1" applyProtection="1">
      <protection hidden="1"/>
    </xf>
    <xf numFmtId="49" fontId="0" fillId="0" borderId="0" xfId="0" applyNumberFormat="1" applyBorder="1" applyProtection="1">
      <protection hidden="1"/>
    </xf>
    <xf numFmtId="0" fontId="8" fillId="0" borderId="17" xfId="0" applyFont="1" applyFill="1" applyBorder="1" applyProtection="1">
      <protection hidden="1"/>
    </xf>
    <xf numFmtId="0" fontId="8" fillId="0" borderId="18" xfId="0" applyFont="1" applyFill="1" applyBorder="1" applyProtection="1">
      <protection hidden="1"/>
    </xf>
    <xf numFmtId="0" fontId="8" fillId="0" borderId="3" xfId="0" applyFont="1" applyFill="1" applyBorder="1" applyProtection="1">
      <protection hidden="1"/>
    </xf>
    <xf numFmtId="0" fontId="2" fillId="0" borderId="1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165" fontId="0" fillId="0" borderId="20" xfId="1" applyNumberFormat="1" applyFont="1" applyBorder="1" applyProtection="1">
      <protection hidden="1"/>
    </xf>
    <xf numFmtId="9" fontId="2" fillId="0" borderId="0" xfId="0" applyNumberFormat="1" applyFont="1" applyFill="1" applyBorder="1" applyProtection="1">
      <protection hidden="1"/>
    </xf>
    <xf numFmtId="0" fontId="2" fillId="2" borderId="17" xfId="0" applyFont="1" applyFill="1" applyBorder="1" applyProtection="1">
      <protection hidden="1"/>
    </xf>
    <xf numFmtId="0" fontId="2" fillId="2" borderId="18" xfId="0" applyFont="1" applyFill="1" applyBorder="1" applyProtection="1">
      <protection hidden="1"/>
    </xf>
    <xf numFmtId="165" fontId="8" fillId="2" borderId="3" xfId="1" applyNumberFormat="1" applyFont="1" applyFill="1" applyBorder="1" applyProtection="1">
      <protection hidden="1"/>
    </xf>
    <xf numFmtId="0" fontId="2" fillId="2" borderId="15" xfId="0" applyFont="1" applyFill="1" applyBorder="1" applyProtection="1">
      <protection hidden="1"/>
    </xf>
    <xf numFmtId="0" fontId="2" fillId="2" borderId="16" xfId="0" applyFont="1" applyFill="1" applyBorder="1" applyProtection="1">
      <protection hidden="1"/>
    </xf>
    <xf numFmtId="165" fontId="8" fillId="2" borderId="21" xfId="1" applyNumberFormat="1" applyFont="1" applyFill="1" applyBorder="1" applyProtection="1">
      <protection hidden="1"/>
    </xf>
    <xf numFmtId="0" fontId="9" fillId="2" borderId="16" xfId="0" applyFont="1" applyFill="1" applyBorder="1" applyAlignment="1" applyProtection="1">
      <alignment horizontal="right" vertical="top" wrapText="1" readingOrder="1"/>
      <protection hidden="1"/>
    </xf>
    <xf numFmtId="165" fontId="10" fillId="2" borderId="21" xfId="1" applyNumberFormat="1" applyFont="1" applyFill="1" applyBorder="1" applyAlignment="1" applyProtection="1">
      <alignment vertical="top" wrapText="1" readingOrder="1"/>
      <protection hidden="1"/>
    </xf>
    <xf numFmtId="0" fontId="8" fillId="0" borderId="17" xfId="0" applyFont="1" applyBorder="1" applyProtection="1">
      <protection hidden="1"/>
    </xf>
    <xf numFmtId="0" fontId="8" fillId="0" borderId="18" xfId="0" applyFont="1" applyBorder="1" applyProtection="1">
      <protection hidden="1"/>
    </xf>
    <xf numFmtId="0" fontId="0" fillId="0" borderId="20" xfId="0" applyBorder="1" applyProtection="1">
      <protection hidden="1"/>
    </xf>
    <xf numFmtId="10" fontId="2" fillId="0" borderId="0" xfId="0" applyNumberFormat="1" applyFont="1" applyFill="1" applyBorder="1" applyProtection="1">
      <protection hidden="1"/>
    </xf>
    <xf numFmtId="0" fontId="3" fillId="8" borderId="4" xfId="0" applyFont="1" applyFill="1" applyBorder="1" applyAlignment="1">
      <alignment horizontal="center" vertical="top" wrapText="1" readingOrder="2"/>
    </xf>
    <xf numFmtId="0" fontId="3" fillId="8" borderId="5" xfId="0" applyFont="1" applyFill="1" applyBorder="1" applyAlignment="1">
      <alignment horizontal="center" vertical="top" wrapText="1" readingOrder="2"/>
    </xf>
    <xf numFmtId="0" fontId="3" fillId="8" borderId="24" xfId="0" applyFont="1" applyFill="1" applyBorder="1" applyAlignment="1">
      <alignment horizontal="center" vertical="top" wrapText="1" readingOrder="2"/>
    </xf>
    <xf numFmtId="0" fontId="3" fillId="8" borderId="14" xfId="0" applyFont="1" applyFill="1" applyBorder="1" applyAlignment="1">
      <alignment horizontal="center" vertical="top" wrapText="1" readingOrder="2"/>
    </xf>
    <xf numFmtId="0" fontId="3" fillId="9" borderId="5" xfId="0" applyFont="1" applyFill="1" applyBorder="1" applyAlignment="1">
      <alignment horizontal="center" vertical="top" wrapText="1"/>
    </xf>
    <xf numFmtId="0" fontId="3" fillId="9" borderId="19" xfId="0" applyFont="1" applyFill="1" applyBorder="1" applyAlignment="1" applyProtection="1">
      <alignment horizontal="center" vertical="top" wrapText="1" readingOrder="2"/>
      <protection hidden="1"/>
    </xf>
    <xf numFmtId="0" fontId="3" fillId="9" borderId="19" xfId="0" applyFont="1" applyFill="1" applyBorder="1" applyAlignment="1" applyProtection="1">
      <alignment horizontal="center" vertical="top" wrapText="1"/>
      <protection hidden="1"/>
    </xf>
    <xf numFmtId="0" fontId="3" fillId="8" borderId="4" xfId="0" applyFont="1" applyFill="1" applyBorder="1" applyAlignment="1">
      <alignment horizontal="right" vertical="top" wrapText="1" readingOrder="2"/>
    </xf>
    <xf numFmtId="165" fontId="3" fillId="8" borderId="5" xfId="1" applyNumberFormat="1" applyFont="1" applyFill="1" applyBorder="1" applyAlignment="1" applyProtection="1">
      <alignment horizontal="right" vertical="top" wrapText="1"/>
      <protection hidden="1"/>
    </xf>
    <xf numFmtId="165" fontId="3" fillId="8" borderId="24" xfId="1" applyNumberFormat="1" applyFont="1" applyFill="1" applyBorder="1" applyAlignment="1" applyProtection="1">
      <alignment horizontal="right" vertical="top" wrapText="1"/>
      <protection hidden="1"/>
    </xf>
    <xf numFmtId="165" fontId="3" fillId="8" borderId="14" xfId="1" applyNumberFormat="1" applyFont="1" applyFill="1" applyBorder="1" applyAlignment="1" applyProtection="1">
      <alignment horizontal="right" vertical="top" wrapText="1"/>
      <protection hidden="1"/>
    </xf>
    <xf numFmtId="165" fontId="3" fillId="9" borderId="5" xfId="1" applyNumberFormat="1" applyFont="1" applyFill="1" applyBorder="1" applyAlignment="1" applyProtection="1">
      <alignment horizontal="right" vertical="top" wrapText="1"/>
      <protection hidden="1"/>
    </xf>
    <xf numFmtId="165" fontId="3" fillId="9" borderId="19" xfId="1" applyNumberFormat="1" applyFont="1" applyFill="1" applyBorder="1" applyAlignment="1" applyProtection="1">
      <alignment horizontal="right" vertical="top" wrapText="1"/>
      <protection hidden="1"/>
    </xf>
    <xf numFmtId="0" fontId="8" fillId="4" borderId="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 readingOrder="2"/>
    </xf>
    <xf numFmtId="0" fontId="3" fillId="4" borderId="8" xfId="0" applyFont="1" applyFill="1" applyBorder="1" applyAlignment="1">
      <alignment horizontal="left" readingOrder="2"/>
    </xf>
    <xf numFmtId="0" fontId="3" fillId="4" borderId="25" xfId="0" applyFont="1" applyFill="1" applyBorder="1" applyAlignment="1">
      <alignment horizontal="left" readingOrder="2"/>
    </xf>
    <xf numFmtId="0" fontId="3" fillId="4" borderId="31" xfId="0" applyFont="1" applyFill="1" applyBorder="1" applyAlignment="1">
      <alignment horizontal="left" readingOrder="2"/>
    </xf>
    <xf numFmtId="0" fontId="3" fillId="4" borderId="6" xfId="0" applyFont="1" applyFill="1" applyBorder="1" applyAlignment="1" applyProtection="1">
      <alignment horizontal="left" readingOrder="2"/>
      <protection hidden="1"/>
    </xf>
    <xf numFmtId="0" fontId="3" fillId="4" borderId="8" xfId="0" applyFont="1" applyFill="1" applyBorder="1" applyAlignment="1" applyProtection="1">
      <alignment horizontal="left" readingOrder="2"/>
      <protection hidden="1"/>
    </xf>
    <xf numFmtId="0" fontId="3" fillId="4" borderId="25" xfId="0" applyFont="1" applyFill="1" applyBorder="1" applyAlignment="1" applyProtection="1">
      <alignment horizontal="left" readingOrder="2"/>
      <protection hidden="1"/>
    </xf>
    <xf numFmtId="0" fontId="3" fillId="4" borderId="31" xfId="0" applyFont="1" applyFill="1" applyBorder="1" applyAlignment="1" applyProtection="1">
      <alignment horizontal="left" readingOrder="2"/>
      <protection hidden="1"/>
    </xf>
    <xf numFmtId="0" fontId="8" fillId="4" borderId="0" xfId="0" applyFont="1" applyFill="1" applyBorder="1" applyAlignment="1" applyProtection="1">
      <alignment horizontal="right" readingOrder="1"/>
      <protection hidden="1"/>
    </xf>
    <xf numFmtId="0" fontId="8" fillId="4" borderId="0" xfId="0" applyFont="1" applyFill="1" applyBorder="1" applyAlignment="1" applyProtection="1">
      <protection hidden="1"/>
    </xf>
    <xf numFmtId="0" fontId="3" fillId="8" borderId="4" xfId="0" applyFont="1" applyFill="1" applyBorder="1" applyAlignment="1" applyProtection="1">
      <alignment horizontal="center" vertical="top" wrapText="1" readingOrder="2"/>
      <protection hidden="1"/>
    </xf>
    <xf numFmtId="0" fontId="3" fillId="8" borderId="5" xfId="0" applyFont="1" applyFill="1" applyBorder="1" applyAlignment="1" applyProtection="1">
      <alignment horizontal="center" vertical="top" wrapText="1" readingOrder="2"/>
      <protection hidden="1"/>
    </xf>
    <xf numFmtId="0" fontId="3" fillId="8" borderId="24" xfId="0" applyFont="1" applyFill="1" applyBorder="1" applyAlignment="1" applyProtection="1">
      <alignment horizontal="center" vertical="top" wrapText="1" readingOrder="2"/>
      <protection hidden="1"/>
    </xf>
    <xf numFmtId="0" fontId="3" fillId="8" borderId="14" xfId="0" applyFont="1" applyFill="1" applyBorder="1" applyAlignment="1" applyProtection="1">
      <alignment horizontal="center" vertical="top" wrapText="1" readingOrder="2"/>
      <protection hidden="1"/>
    </xf>
    <xf numFmtId="0" fontId="8" fillId="9" borderId="4" xfId="0" applyFont="1" applyFill="1" applyBorder="1" applyAlignment="1" applyProtection="1">
      <alignment vertical="top" wrapText="1"/>
      <protection hidden="1"/>
    </xf>
    <xf numFmtId="0" fontId="8" fillId="9" borderId="14" xfId="0" applyFont="1" applyFill="1" applyBorder="1" applyAlignment="1" applyProtection="1">
      <alignment vertical="top" wrapText="1"/>
      <protection hidden="1"/>
    </xf>
    <xf numFmtId="0" fontId="8" fillId="9" borderId="14" xfId="0" applyFont="1" applyFill="1" applyBorder="1" applyAlignment="1" applyProtection="1">
      <alignment horizontal="center" vertical="top" wrapText="1"/>
      <protection hidden="1"/>
    </xf>
    <xf numFmtId="0" fontId="0" fillId="4" borderId="0" xfId="0" applyFill="1" applyBorder="1" applyAlignment="1" applyProtection="1">
      <protection hidden="1"/>
    </xf>
    <xf numFmtId="0" fontId="8" fillId="4" borderId="0" xfId="0" applyFont="1" applyFill="1" applyBorder="1" applyProtection="1">
      <protection hidden="1"/>
    </xf>
    <xf numFmtId="0" fontId="3" fillId="8" borderId="4" xfId="0" applyFont="1" applyFill="1" applyBorder="1" applyAlignment="1" applyProtection="1">
      <alignment horizontal="right" vertical="top" wrapText="1" readingOrder="2"/>
      <protection hidden="1"/>
    </xf>
    <xf numFmtId="0" fontId="8" fillId="0" borderId="0" xfId="0" applyFont="1" applyFill="1" applyBorder="1" applyAlignment="1" applyProtection="1">
      <alignment vertical="top" wrapText="1" readingOrder="2"/>
      <protection hidden="1"/>
    </xf>
    <xf numFmtId="0" fontId="0" fillId="0" borderId="0" xfId="0" applyFill="1" applyBorder="1" applyProtection="1">
      <protection hidden="1"/>
    </xf>
    <xf numFmtId="0" fontId="0" fillId="0" borderId="21" xfId="0" applyBorder="1" applyProtection="1">
      <protection hidden="1"/>
    </xf>
    <xf numFmtId="0" fontId="12" fillId="6" borderId="27" xfId="0" applyFont="1" applyFill="1" applyBorder="1" applyAlignment="1" applyProtection="1">
      <alignment horizontal="center" vertical="center" readingOrder="2"/>
      <protection locked="0" hidden="1"/>
    </xf>
    <xf numFmtId="0" fontId="12" fillId="6" borderId="28" xfId="0" applyFont="1" applyFill="1" applyBorder="1" applyAlignment="1" applyProtection="1">
      <alignment horizontal="center" vertical="center" readingOrder="2"/>
      <protection locked="0" hidden="1"/>
    </xf>
    <xf numFmtId="0" fontId="4" fillId="4" borderId="6" xfId="0" applyFont="1" applyFill="1" applyBorder="1" applyAlignment="1" applyProtection="1">
      <alignment horizontal="right" vertical="top" wrapText="1" readingOrder="2"/>
      <protection locked="0" hidden="1"/>
    </xf>
    <xf numFmtId="0" fontId="4" fillId="4" borderId="8" xfId="0" applyFont="1" applyFill="1" applyBorder="1" applyAlignment="1" applyProtection="1">
      <alignment horizontal="right" vertical="top" wrapText="1" readingOrder="2"/>
      <protection locked="0" hidden="1"/>
    </xf>
    <xf numFmtId="0" fontId="4" fillId="4" borderId="31" xfId="0" applyFont="1" applyFill="1" applyBorder="1" applyAlignment="1" applyProtection="1">
      <alignment horizontal="right" vertical="top" wrapText="1" readingOrder="2"/>
      <protection locked="0" hidden="1"/>
    </xf>
    <xf numFmtId="9" fontId="13" fillId="10" borderId="10" xfId="2" applyFont="1" applyFill="1" applyBorder="1" applyAlignment="1" applyProtection="1">
      <alignment horizontal="left" vertical="top" wrapText="1" readingOrder="1"/>
      <protection locked="0" hidden="1"/>
    </xf>
    <xf numFmtId="165" fontId="4" fillId="10" borderId="22" xfId="1" applyNumberFormat="1" applyFont="1" applyFill="1" applyBorder="1" applyAlignment="1" applyProtection="1">
      <alignment horizontal="right" vertical="top" wrapText="1"/>
      <protection hidden="1"/>
    </xf>
    <xf numFmtId="165" fontId="4" fillId="10" borderId="2" xfId="1" applyNumberFormat="1" applyFont="1" applyFill="1" applyBorder="1" applyAlignment="1" applyProtection="1">
      <alignment horizontal="right" vertical="top" wrapText="1"/>
      <protection hidden="1"/>
    </xf>
    <xf numFmtId="9" fontId="13" fillId="10" borderId="10" xfId="2" applyFont="1" applyFill="1" applyBorder="1" applyAlignment="1" applyProtection="1">
      <alignment horizontal="left" vertical="top" wrapText="1"/>
      <protection locked="0" hidden="1"/>
    </xf>
    <xf numFmtId="165" fontId="4" fillId="10" borderId="7" xfId="1" applyNumberFormat="1" applyFont="1" applyFill="1" applyBorder="1" applyAlignment="1" applyProtection="1">
      <alignment horizontal="right" vertical="top" wrapText="1"/>
      <protection hidden="1"/>
    </xf>
    <xf numFmtId="165" fontId="4" fillId="10" borderId="23" xfId="1" applyNumberFormat="1" applyFont="1" applyFill="1" applyBorder="1" applyAlignment="1" applyProtection="1">
      <alignment horizontal="right" vertical="top" wrapText="1"/>
      <protection hidden="1"/>
    </xf>
    <xf numFmtId="9" fontId="13" fillId="10" borderId="2" xfId="2" applyFont="1" applyFill="1" applyBorder="1" applyAlignment="1" applyProtection="1">
      <alignment horizontal="left" vertical="top" wrapText="1" readingOrder="1"/>
      <protection locked="0" hidden="1"/>
    </xf>
    <xf numFmtId="9" fontId="13" fillId="10" borderId="2" xfId="2" applyFont="1" applyFill="1" applyBorder="1" applyAlignment="1" applyProtection="1">
      <alignment horizontal="left" vertical="top" wrapText="1"/>
      <protection locked="0" hidden="1"/>
    </xf>
    <xf numFmtId="165" fontId="4" fillId="10" borderId="9" xfId="1" applyNumberFormat="1" applyFont="1" applyFill="1" applyBorder="1" applyAlignment="1" applyProtection="1">
      <alignment horizontal="right" vertical="top" wrapText="1"/>
      <protection hidden="1"/>
    </xf>
    <xf numFmtId="165" fontId="4" fillId="10" borderId="29" xfId="1" applyNumberFormat="1" applyFont="1" applyFill="1" applyBorder="1" applyAlignment="1" applyProtection="1">
      <alignment horizontal="right" vertical="top" wrapText="1"/>
      <protection hidden="1"/>
    </xf>
    <xf numFmtId="9" fontId="13" fillId="10" borderId="32" xfId="2" applyFont="1" applyFill="1" applyBorder="1" applyAlignment="1" applyProtection="1">
      <alignment horizontal="left" vertical="top" wrapText="1" readingOrder="1"/>
      <protection locked="0" hidden="1"/>
    </xf>
    <xf numFmtId="165" fontId="4" fillId="10" borderId="32" xfId="1" applyNumberFormat="1" applyFont="1" applyFill="1" applyBorder="1" applyAlignment="1" applyProtection="1">
      <alignment horizontal="right" vertical="top" wrapText="1"/>
      <protection hidden="1"/>
    </xf>
    <xf numFmtId="9" fontId="13" fillId="10" borderId="32" xfId="2" applyFont="1" applyFill="1" applyBorder="1" applyAlignment="1" applyProtection="1">
      <alignment horizontal="left" vertical="top" wrapText="1"/>
      <protection locked="0" hidden="1"/>
    </xf>
    <xf numFmtId="165" fontId="4" fillId="10" borderId="33" xfId="1" applyNumberFormat="1" applyFont="1" applyFill="1" applyBorder="1" applyAlignment="1" applyProtection="1">
      <alignment horizontal="right" vertical="top" wrapText="1"/>
      <protection hidden="1"/>
    </xf>
    <xf numFmtId="165" fontId="4" fillId="10" borderId="26" xfId="1" applyNumberFormat="1" applyFont="1" applyFill="1" applyBorder="1" applyAlignment="1" applyProtection="1">
      <alignment horizontal="right" vertical="top" wrapText="1"/>
      <protection hidden="1"/>
    </xf>
    <xf numFmtId="165" fontId="4" fillId="10" borderId="27" xfId="1" applyNumberFormat="1" applyFont="1" applyFill="1" applyBorder="1" applyAlignment="1" applyProtection="1">
      <alignment horizontal="right" vertical="top" wrapText="1"/>
      <protection hidden="1"/>
    </xf>
    <xf numFmtId="165" fontId="3" fillId="10" borderId="27" xfId="1" applyNumberFormat="1" applyFont="1" applyFill="1" applyBorder="1" applyAlignment="1" applyProtection="1">
      <alignment horizontal="right" vertical="top" wrapText="1"/>
      <protection hidden="1"/>
    </xf>
    <xf numFmtId="165" fontId="3" fillId="10" borderId="28" xfId="1" applyNumberFormat="1" applyFont="1" applyFill="1" applyBorder="1" applyAlignment="1" applyProtection="1">
      <alignment horizontal="right" vertical="top" wrapText="1"/>
      <protection hidden="1"/>
    </xf>
    <xf numFmtId="165" fontId="4" fillId="10" borderId="12" xfId="1" applyNumberFormat="1" applyFont="1" applyFill="1" applyBorder="1" applyAlignment="1" applyProtection="1">
      <alignment horizontal="right" vertical="top" wrapText="1"/>
      <protection hidden="1"/>
    </xf>
    <xf numFmtId="165" fontId="4" fillId="10" borderId="33" xfId="1" applyNumberFormat="1" applyFont="1" applyFill="1" applyBorder="1" applyAlignment="1" applyProtection="1">
      <alignment vertical="top" wrapText="1"/>
      <protection hidden="1"/>
    </xf>
    <xf numFmtId="0" fontId="0" fillId="0" borderId="19" xfId="0" applyBorder="1" applyProtection="1">
      <protection hidden="1"/>
    </xf>
    <xf numFmtId="0" fontId="11" fillId="0" borderId="0" xfId="0" applyFont="1" applyProtection="1">
      <protection hidden="1"/>
    </xf>
    <xf numFmtId="0" fontId="0" fillId="3" borderId="0" xfId="0" applyFill="1" applyProtection="1">
      <protection hidden="1"/>
    </xf>
    <xf numFmtId="0" fontId="8" fillId="0" borderId="0" xfId="0" applyFont="1" applyBorder="1" applyProtection="1">
      <protection hidden="1"/>
    </xf>
    <xf numFmtId="9" fontId="0" fillId="0" borderId="0" xfId="2" applyFont="1" applyProtection="1">
      <protection hidden="1"/>
    </xf>
    <xf numFmtId="0" fontId="8" fillId="0" borderId="19" xfId="0" applyFont="1" applyBorder="1" applyProtection="1">
      <protection hidden="1"/>
    </xf>
    <xf numFmtId="0" fontId="8" fillId="0" borderId="0" xfId="0" applyFont="1" applyFill="1" applyBorder="1" applyProtection="1">
      <protection hidden="1"/>
    </xf>
    <xf numFmtId="165" fontId="0" fillId="0" borderId="0" xfId="1" applyNumberFormat="1" applyFont="1" applyFill="1" applyBorder="1" applyProtection="1">
      <protection hidden="1"/>
    </xf>
    <xf numFmtId="0" fontId="7" fillId="2" borderId="0" xfId="0" applyFont="1" applyFill="1" applyBorder="1" applyAlignment="1" applyProtection="1">
      <alignment horizontal="right" vertical="top" wrapText="1" readingOrder="1"/>
      <protection hidden="1"/>
    </xf>
    <xf numFmtId="9" fontId="7" fillId="2" borderId="0" xfId="0" applyNumberFormat="1" applyFont="1" applyFill="1" applyBorder="1" applyAlignment="1" applyProtection="1">
      <alignment horizontal="right" vertical="top" wrapText="1" readingOrder="1"/>
      <protection hidden="1"/>
    </xf>
    <xf numFmtId="0" fontId="8" fillId="0" borderId="0" xfId="0" applyFont="1" applyProtection="1">
      <protection hidden="1"/>
    </xf>
    <xf numFmtId="0" fontId="0" fillId="4" borderId="0" xfId="0" applyFill="1"/>
    <xf numFmtId="165" fontId="20" fillId="4" borderId="41" xfId="1" applyNumberFormat="1" applyFont="1" applyFill="1" applyBorder="1" applyAlignment="1" applyProtection="1">
      <alignment horizontal="center" vertical="center" readingOrder="2"/>
      <protection hidden="1"/>
    </xf>
    <xf numFmtId="165" fontId="20" fillId="4" borderId="42" xfId="1" applyNumberFormat="1" applyFont="1" applyFill="1" applyBorder="1" applyAlignment="1" applyProtection="1">
      <alignment horizontal="center" vertical="center" readingOrder="2"/>
      <protection hidden="1"/>
    </xf>
    <xf numFmtId="0" fontId="20" fillId="4" borderId="43" xfId="0" applyFont="1" applyFill="1" applyBorder="1" applyAlignment="1" applyProtection="1">
      <alignment horizontal="center" vertical="center" wrapText="1"/>
      <protection hidden="1"/>
    </xf>
    <xf numFmtId="0" fontId="21" fillId="4" borderId="0" xfId="0" applyFont="1" applyFill="1" applyBorder="1" applyAlignment="1" applyProtection="1">
      <alignment horizontal="right" vertical="top" readingOrder="1"/>
      <protection hidden="1"/>
    </xf>
    <xf numFmtId="0" fontId="21" fillId="4" borderId="0" xfId="0" applyFont="1" applyFill="1" applyBorder="1" applyAlignment="1" applyProtection="1">
      <alignment vertical="top"/>
      <protection hidden="1"/>
    </xf>
    <xf numFmtId="0" fontId="22" fillId="4" borderId="0" xfId="0" applyFont="1" applyFill="1"/>
    <xf numFmtId="0" fontId="23" fillId="4" borderId="0" xfId="0" applyFont="1" applyFill="1"/>
    <xf numFmtId="0" fontId="24" fillId="4" borderId="0" xfId="0" applyFont="1" applyFill="1"/>
    <xf numFmtId="0" fontId="25" fillId="4" borderId="0" xfId="0" applyFont="1" applyFill="1"/>
    <xf numFmtId="0" fontId="23" fillId="4" borderId="0" xfId="0" applyFont="1" applyFill="1" applyAlignment="1">
      <alignment horizontal="right" readingOrder="2"/>
    </xf>
    <xf numFmtId="0" fontId="18" fillId="4" borderId="0" xfId="0" applyFont="1" applyFill="1" applyBorder="1" applyAlignment="1">
      <alignment horizontal="center" vertical="center" readingOrder="2"/>
    </xf>
    <xf numFmtId="0" fontId="12" fillId="6" borderId="27" xfId="0" applyFont="1" applyFill="1" applyBorder="1" applyAlignment="1" applyProtection="1">
      <alignment horizontal="center" vertical="center" readingOrder="2"/>
      <protection locked="0"/>
    </xf>
    <xf numFmtId="0" fontId="12" fillId="6" borderId="28" xfId="0" applyFont="1" applyFill="1" applyBorder="1" applyAlignment="1" applyProtection="1">
      <alignment horizontal="center" vertical="center" readingOrder="2"/>
      <protection locked="0"/>
    </xf>
    <xf numFmtId="0" fontId="4" fillId="4" borderId="6" xfId="0" applyFont="1" applyFill="1" applyBorder="1" applyAlignment="1" applyProtection="1">
      <alignment horizontal="right" vertical="top" wrapText="1" readingOrder="2"/>
      <protection locked="0"/>
    </xf>
    <xf numFmtId="165" fontId="4" fillId="4" borderId="7" xfId="1" applyNumberFormat="1" applyFont="1" applyFill="1" applyBorder="1" applyAlignment="1" applyProtection="1">
      <alignment horizontal="right" vertical="top" wrapText="1"/>
      <protection locked="0"/>
    </xf>
    <xf numFmtId="0" fontId="4" fillId="4" borderId="8" xfId="0" applyFont="1" applyFill="1" applyBorder="1" applyAlignment="1" applyProtection="1">
      <alignment horizontal="right" vertical="top" wrapText="1" readingOrder="2"/>
      <protection locked="0"/>
    </xf>
    <xf numFmtId="165" fontId="4" fillId="4" borderId="9" xfId="1" applyNumberFormat="1" applyFont="1" applyFill="1" applyBorder="1" applyAlignment="1" applyProtection="1">
      <alignment horizontal="right" vertical="top" wrapText="1"/>
      <protection locked="0"/>
    </xf>
    <xf numFmtId="165" fontId="4" fillId="4" borderId="12" xfId="1" applyNumberFormat="1" applyFont="1" applyFill="1" applyBorder="1" applyAlignment="1" applyProtection="1">
      <alignment horizontal="right" vertical="top" wrapText="1"/>
      <protection locked="0"/>
    </xf>
    <xf numFmtId="0" fontId="4" fillId="4" borderId="31" xfId="0" applyFont="1" applyFill="1" applyBorder="1" applyAlignment="1" applyProtection="1">
      <alignment horizontal="right" vertical="top" wrapText="1" readingOrder="2"/>
      <protection locked="0"/>
    </xf>
    <xf numFmtId="165" fontId="4" fillId="4" borderId="33" xfId="1" applyNumberFormat="1" applyFont="1" applyFill="1" applyBorder="1" applyAlignment="1" applyProtection="1">
      <alignment vertical="top" wrapText="1"/>
      <protection locked="0"/>
    </xf>
    <xf numFmtId="165" fontId="4" fillId="4" borderId="36" xfId="1" applyNumberFormat="1" applyFont="1" applyFill="1" applyBorder="1" applyAlignment="1" applyProtection="1">
      <alignment horizontal="right" vertical="top" wrapText="1"/>
      <protection locked="0"/>
    </xf>
    <xf numFmtId="165" fontId="4" fillId="4" borderId="33" xfId="1" applyNumberFormat="1" applyFont="1" applyFill="1" applyBorder="1" applyAlignment="1" applyProtection="1">
      <alignment horizontal="right" vertical="top" wrapText="1"/>
      <protection locked="0"/>
    </xf>
    <xf numFmtId="165" fontId="4" fillId="4" borderId="7" xfId="1" applyNumberFormat="1" applyFont="1" applyFill="1" applyBorder="1" applyAlignment="1" applyProtection="1">
      <alignment horizontal="right" vertical="top" wrapText="1" readingOrder="2"/>
      <protection locked="0"/>
    </xf>
    <xf numFmtId="165" fontId="4" fillId="4" borderId="9" xfId="1" applyNumberFormat="1" applyFont="1" applyFill="1" applyBorder="1" applyAlignment="1" applyProtection="1">
      <alignment horizontal="right" vertical="top" wrapText="1" readingOrder="2"/>
      <protection locked="0"/>
    </xf>
    <xf numFmtId="0" fontId="0" fillId="4" borderId="8" xfId="0" applyFill="1" applyBorder="1" applyProtection="1">
      <protection locked="0"/>
    </xf>
    <xf numFmtId="165" fontId="0" fillId="4" borderId="9" xfId="1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165" fontId="0" fillId="4" borderId="12" xfId="1" applyNumberFormat="1" applyFont="1" applyFill="1" applyBorder="1" applyProtection="1">
      <protection locked="0"/>
    </xf>
    <xf numFmtId="165" fontId="0" fillId="4" borderId="33" xfId="1" applyNumberFormat="1" applyFont="1" applyFill="1" applyBorder="1" applyProtection="1">
      <protection locked="0"/>
    </xf>
    <xf numFmtId="0" fontId="0" fillId="0" borderId="34" xfId="0" applyNumberFormat="1" applyBorder="1" applyProtection="1">
      <protection locked="0"/>
    </xf>
    <xf numFmtId="0" fontId="0" fillId="0" borderId="35" xfId="0" applyBorder="1" applyProtection="1">
      <protection locked="0"/>
    </xf>
    <xf numFmtId="0" fontId="0" fillId="4" borderId="8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NumberFormat="1" applyBorder="1" applyProtection="1">
      <protection locked="0"/>
    </xf>
    <xf numFmtId="16" fontId="0" fillId="0" borderId="8" xfId="0" applyNumberFormat="1" applyBorder="1" applyProtection="1">
      <protection locked="0"/>
    </xf>
    <xf numFmtId="0" fontId="0" fillId="4" borderId="31" xfId="0" applyFill="1" applyBorder="1" applyProtection="1">
      <protection locked="0"/>
    </xf>
    <xf numFmtId="0" fontId="0" fillId="0" borderId="32" xfId="0" applyBorder="1" applyProtection="1">
      <protection locked="0"/>
    </xf>
    <xf numFmtId="0" fontId="3" fillId="4" borderId="0" xfId="0" applyFont="1" applyFill="1" applyBorder="1" applyAlignment="1">
      <alignment horizontal="center" vertical="top" wrapText="1" readingOrder="2"/>
    </xf>
    <xf numFmtId="0" fontId="6" fillId="4" borderId="0" xfId="0" applyFont="1" applyFill="1" applyBorder="1" applyAlignment="1" applyProtection="1">
      <alignment vertical="center" readingOrder="2"/>
      <protection locked="0"/>
    </xf>
    <xf numFmtId="165" fontId="3" fillId="8" borderId="18" xfId="1" applyNumberFormat="1" applyFont="1" applyFill="1" applyBorder="1" applyAlignment="1" applyProtection="1">
      <alignment horizontal="right" vertical="top" wrapText="1"/>
      <protection hidden="1"/>
    </xf>
    <xf numFmtId="165" fontId="4" fillId="4" borderId="0" xfId="1" applyNumberFormat="1" applyFont="1" applyFill="1" applyBorder="1" applyAlignment="1" applyProtection="1">
      <alignment horizontal="right" vertical="top" wrapText="1" readingOrder="2"/>
      <protection locked="0"/>
    </xf>
    <xf numFmtId="165" fontId="0" fillId="4" borderId="0" xfId="1" applyNumberFormat="1" applyFont="1" applyFill="1" applyBorder="1" applyProtection="1">
      <protection locked="0"/>
    </xf>
    <xf numFmtId="165" fontId="0" fillId="4" borderId="0" xfId="1" applyNumberFormat="1" applyFont="1" applyFill="1" applyBorder="1" applyProtection="1">
      <protection hidden="1"/>
    </xf>
    <xf numFmtId="165" fontId="3" fillId="5" borderId="18" xfId="1" applyNumberFormat="1" applyFont="1" applyFill="1" applyBorder="1" applyAlignment="1" applyProtection="1">
      <alignment horizontal="right" vertical="top" wrapText="1"/>
      <protection hidden="1"/>
    </xf>
    <xf numFmtId="0" fontId="12" fillId="4" borderId="0" xfId="0" applyFont="1" applyFill="1" applyBorder="1" applyAlignment="1" applyProtection="1">
      <alignment horizontal="center" vertical="center" readingOrder="2"/>
      <protection locked="0"/>
    </xf>
    <xf numFmtId="0" fontId="12" fillId="4" borderId="0" xfId="0" applyFont="1" applyFill="1" applyBorder="1" applyAlignment="1" applyProtection="1">
      <alignment horizontal="center" vertical="center" readingOrder="2"/>
      <protection locked="0" hidden="1"/>
    </xf>
    <xf numFmtId="0" fontId="0" fillId="0" borderId="30" xfId="0" applyBorder="1" applyAlignment="1" applyProtection="1">
      <alignment horizontal="right"/>
      <protection hidden="1"/>
    </xf>
    <xf numFmtId="165" fontId="0" fillId="0" borderId="0" xfId="1" applyNumberFormat="1" applyFont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8" xfId="0" applyBorder="1" applyProtection="1">
      <protection hidden="1"/>
    </xf>
    <xf numFmtId="3" fontId="0" fillId="0" borderId="0" xfId="0" applyNumberFormat="1" applyBorder="1" applyProtection="1">
      <protection hidden="1"/>
    </xf>
    <xf numFmtId="165" fontId="20" fillId="4" borderId="41" xfId="1" applyNumberFormat="1" applyFont="1" applyFill="1" applyBorder="1" applyAlignment="1" applyProtection="1">
      <alignment horizontal="center" vertical="center" readingOrder="2"/>
      <protection hidden="1"/>
    </xf>
    <xf numFmtId="0" fontId="0" fillId="4" borderId="17" xfId="0" applyFill="1" applyBorder="1" applyAlignment="1" applyProtection="1">
      <alignment horizontal="left"/>
      <protection hidden="1"/>
    </xf>
    <xf numFmtId="49" fontId="17" fillId="7" borderId="19" xfId="0" applyNumberFormat="1" applyFont="1" applyFill="1" applyBorder="1" applyAlignment="1" applyProtection="1">
      <alignment horizontal="center"/>
      <protection hidden="1"/>
    </xf>
    <xf numFmtId="0" fontId="0" fillId="4" borderId="57" xfId="0" applyFill="1" applyBorder="1"/>
    <xf numFmtId="0" fontId="3" fillId="4" borderId="58" xfId="0" applyFont="1" applyFill="1" applyBorder="1" applyAlignment="1" applyProtection="1">
      <alignment horizontal="left" readingOrder="2"/>
      <protection hidden="1"/>
    </xf>
    <xf numFmtId="0" fontId="0" fillId="13" borderId="3" xfId="0" applyFill="1" applyBorder="1" applyProtection="1">
      <protection hidden="1"/>
    </xf>
    <xf numFmtId="0" fontId="0" fillId="8" borderId="37" xfId="0" applyFill="1" applyBorder="1" applyProtection="1">
      <protection hidden="1"/>
    </xf>
    <xf numFmtId="0" fontId="0" fillId="8" borderId="27" xfId="0" applyFill="1" applyBorder="1" applyProtection="1">
      <protection hidden="1"/>
    </xf>
    <xf numFmtId="0" fontId="0" fillId="8" borderId="28" xfId="0" applyFill="1" applyBorder="1" applyProtection="1">
      <protection hidden="1"/>
    </xf>
    <xf numFmtId="0" fontId="0" fillId="13" borderId="18" xfId="0" applyFill="1" applyBorder="1" applyProtection="1">
      <protection hidden="1"/>
    </xf>
    <xf numFmtId="0" fontId="8" fillId="13" borderId="55" xfId="0" applyFont="1" applyFill="1" applyBorder="1" applyProtection="1">
      <protection hidden="1"/>
    </xf>
    <xf numFmtId="0" fontId="8" fillId="13" borderId="61" xfId="0" applyFont="1" applyFill="1" applyBorder="1" applyProtection="1">
      <protection hidden="1"/>
    </xf>
    <xf numFmtId="0" fontId="0" fillId="4" borderId="0" xfId="0" applyFill="1" applyProtection="1">
      <protection hidden="1"/>
    </xf>
    <xf numFmtId="0" fontId="16" fillId="4" borderId="0" xfId="0" applyFont="1" applyFill="1" applyAlignment="1" applyProtection="1">
      <alignment horizontal="left"/>
      <protection hidden="1"/>
    </xf>
    <xf numFmtId="0" fontId="0" fillId="4" borderId="0" xfId="0" applyFill="1" applyAlignment="1" applyProtection="1">
      <alignment horizontal="left"/>
      <protection hidden="1"/>
    </xf>
    <xf numFmtId="165" fontId="0" fillId="4" borderId="0" xfId="1" applyNumberFormat="1" applyFont="1" applyFill="1" applyProtection="1">
      <protection hidden="1"/>
    </xf>
    <xf numFmtId="165" fontId="0" fillId="0" borderId="6" xfId="1" applyNumberFormat="1" applyFont="1" applyBorder="1" applyAlignment="1" applyProtection="1">
      <alignment horizontal="right" vertical="center"/>
      <protection hidden="1"/>
    </xf>
    <xf numFmtId="165" fontId="0" fillId="0" borderId="10" xfId="1" applyNumberFormat="1" applyFont="1" applyBorder="1" applyAlignment="1" applyProtection="1">
      <alignment horizontal="right" vertical="center"/>
      <protection hidden="1"/>
    </xf>
    <xf numFmtId="165" fontId="0" fillId="0" borderId="7" xfId="1" applyNumberFormat="1" applyFont="1" applyBorder="1" applyAlignment="1" applyProtection="1">
      <alignment horizontal="right" vertical="center"/>
      <protection hidden="1"/>
    </xf>
    <xf numFmtId="165" fontId="0" fillId="4" borderId="0" xfId="1" applyNumberFormat="1" applyFont="1" applyFill="1" applyAlignment="1" applyProtection="1">
      <alignment horizontal="right" vertical="center"/>
      <protection hidden="1"/>
    </xf>
    <xf numFmtId="165" fontId="0" fillId="4" borderId="47" xfId="1" applyNumberFormat="1" applyFont="1" applyFill="1" applyBorder="1" applyAlignment="1" applyProtection="1">
      <alignment horizontal="right" vertical="center"/>
      <protection hidden="1"/>
    </xf>
    <xf numFmtId="165" fontId="0" fillId="0" borderId="8" xfId="1" applyNumberFormat="1" applyFont="1" applyBorder="1" applyAlignment="1" applyProtection="1">
      <alignment horizontal="right" vertical="center"/>
      <protection hidden="1"/>
    </xf>
    <xf numFmtId="165" fontId="0" fillId="0" borderId="2" xfId="1" applyNumberFormat="1" applyFont="1" applyBorder="1" applyAlignment="1" applyProtection="1">
      <alignment horizontal="right" vertical="center"/>
      <protection hidden="1"/>
    </xf>
    <xf numFmtId="165" fontId="0" fillId="0" borderId="9" xfId="1" applyNumberFormat="1" applyFont="1" applyBorder="1" applyAlignment="1" applyProtection="1">
      <alignment horizontal="right" vertical="center"/>
      <protection hidden="1"/>
    </xf>
    <xf numFmtId="165" fontId="0" fillId="4" borderId="45" xfId="1" applyNumberFormat="1" applyFont="1" applyFill="1" applyBorder="1" applyAlignment="1" applyProtection="1">
      <alignment horizontal="right" vertical="center"/>
      <protection hidden="1"/>
    </xf>
    <xf numFmtId="165" fontId="0" fillId="0" borderId="62" xfId="1" applyNumberFormat="1" applyFont="1" applyBorder="1" applyAlignment="1" applyProtection="1">
      <alignment horizontal="right" vertical="center"/>
      <protection hidden="1"/>
    </xf>
    <xf numFmtId="165" fontId="0" fillId="0" borderId="63" xfId="1" applyNumberFormat="1" applyFont="1" applyBorder="1" applyAlignment="1" applyProtection="1">
      <alignment horizontal="right" vertical="center"/>
      <protection hidden="1"/>
    </xf>
    <xf numFmtId="165" fontId="0" fillId="0" borderId="64" xfId="1" applyNumberFormat="1" applyFont="1" applyBorder="1" applyAlignment="1" applyProtection="1">
      <alignment horizontal="right" vertical="center"/>
      <protection hidden="1"/>
    </xf>
    <xf numFmtId="165" fontId="0" fillId="0" borderId="60" xfId="1" applyNumberFormat="1" applyFont="1" applyBorder="1" applyAlignment="1" applyProtection="1">
      <alignment horizontal="right" vertical="center"/>
      <protection hidden="1"/>
    </xf>
    <xf numFmtId="165" fontId="0" fillId="0" borderId="34" xfId="1" applyNumberFormat="1" applyFont="1" applyBorder="1" applyAlignment="1" applyProtection="1">
      <alignment horizontal="right" vertical="center"/>
      <protection hidden="1"/>
    </xf>
    <xf numFmtId="165" fontId="0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36" xfId="1" applyNumberFormat="1" applyFont="1" applyBorder="1" applyAlignment="1" applyProtection="1">
      <alignment horizontal="right" vertical="center"/>
      <protection hidden="1"/>
    </xf>
    <xf numFmtId="165" fontId="0" fillId="4" borderId="44" xfId="1" applyNumberFormat="1" applyFont="1" applyFill="1" applyBorder="1" applyAlignment="1" applyProtection="1">
      <alignment horizontal="right" vertical="center"/>
      <protection hidden="1"/>
    </xf>
    <xf numFmtId="165" fontId="0" fillId="0" borderId="31" xfId="1" applyNumberFormat="1" applyFont="1" applyBorder="1" applyAlignment="1" applyProtection="1">
      <alignment horizontal="right" vertical="center"/>
      <protection hidden="1"/>
    </xf>
    <xf numFmtId="165" fontId="0" fillId="0" borderId="32" xfId="1" applyNumberFormat="1" applyFont="1" applyBorder="1" applyAlignment="1" applyProtection="1">
      <alignment horizontal="right" vertical="center"/>
      <protection hidden="1"/>
    </xf>
    <xf numFmtId="165" fontId="0" fillId="0" borderId="33" xfId="1" applyNumberFormat="1" applyFont="1" applyBorder="1" applyAlignment="1" applyProtection="1">
      <alignment horizontal="right" vertical="center"/>
      <protection hidden="1"/>
    </xf>
    <xf numFmtId="165" fontId="0" fillId="4" borderId="46" xfId="1" applyNumberFormat="1" applyFont="1" applyFill="1" applyBorder="1" applyAlignment="1" applyProtection="1">
      <alignment horizontal="right" vertical="center"/>
      <protection hidden="1"/>
    </xf>
    <xf numFmtId="0" fontId="27" fillId="13" borderId="54" xfId="0" applyFont="1" applyFill="1" applyBorder="1" applyProtection="1">
      <protection hidden="1"/>
    </xf>
    <xf numFmtId="0" fontId="11" fillId="13" borderId="55" xfId="0" applyFont="1" applyFill="1" applyBorder="1" applyProtection="1">
      <protection hidden="1"/>
    </xf>
    <xf numFmtId="165" fontId="0" fillId="0" borderId="35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165" fontId="0" fillId="0" borderId="32" xfId="1" applyNumberFormat="1" applyFont="1" applyBorder="1" applyProtection="1">
      <protection locked="0"/>
    </xf>
    <xf numFmtId="0" fontId="8" fillId="4" borderId="0" xfId="0" applyFont="1" applyFill="1" applyBorder="1"/>
    <xf numFmtId="16" fontId="0" fillId="4" borderId="0" xfId="0" applyNumberFormat="1" applyFill="1" applyBorder="1"/>
    <xf numFmtId="164" fontId="0" fillId="4" borderId="0" xfId="0" applyNumberFormat="1" applyFill="1" applyBorder="1" applyAlignment="1">
      <alignment horizontal="center"/>
    </xf>
    <xf numFmtId="0" fontId="29" fillId="4" borderId="7" xfId="0" applyFont="1" applyFill="1" applyBorder="1" applyAlignment="1" applyProtection="1">
      <alignment readingOrder="2"/>
      <protection locked="0"/>
    </xf>
    <xf numFmtId="0" fontId="29" fillId="4" borderId="9" xfId="0" applyFont="1" applyFill="1" applyBorder="1" applyAlignment="1" applyProtection="1">
      <alignment readingOrder="2"/>
      <protection locked="0"/>
    </xf>
    <xf numFmtId="0" fontId="29" fillId="4" borderId="9" xfId="0" applyFont="1" applyFill="1" applyBorder="1" applyAlignment="1" applyProtection="1">
      <alignment vertical="center" readingOrder="2"/>
      <protection locked="0"/>
    </xf>
    <xf numFmtId="0" fontId="29" fillId="4" borderId="59" xfId="0" applyFont="1" applyFill="1" applyBorder="1" applyAlignment="1" applyProtection="1">
      <alignment readingOrder="2"/>
      <protection locked="0" hidden="1"/>
    </xf>
    <xf numFmtId="0" fontId="29" fillId="4" borderId="7" xfId="0" applyFont="1" applyFill="1" applyBorder="1" applyAlignment="1" applyProtection="1">
      <alignment readingOrder="2"/>
      <protection locked="0" hidden="1"/>
    </xf>
    <xf numFmtId="0" fontId="29" fillId="4" borderId="9" xfId="0" applyFont="1" applyFill="1" applyBorder="1" applyAlignment="1" applyProtection="1">
      <alignment readingOrder="2"/>
      <protection locked="0" hidden="1"/>
    </xf>
    <xf numFmtId="0" fontId="8" fillId="4" borderId="0" xfId="0" applyFont="1" applyFill="1" applyBorder="1" applyAlignment="1" applyProtection="1">
      <alignment vertical="center" textRotation="90"/>
      <protection hidden="1"/>
    </xf>
    <xf numFmtId="165" fontId="8" fillId="13" borderId="4" xfId="1" applyNumberFormat="1" applyFont="1" applyFill="1" applyBorder="1" applyAlignment="1" applyProtection="1">
      <alignment horizontal="center"/>
      <protection hidden="1"/>
    </xf>
    <xf numFmtId="165" fontId="8" fillId="13" borderId="14" xfId="1" applyNumberFormat="1" applyFont="1" applyFill="1" applyBorder="1" applyAlignment="1" applyProtection="1">
      <alignment horizontal="center"/>
      <protection hidden="1"/>
    </xf>
    <xf numFmtId="165" fontId="8" fillId="13" borderId="5" xfId="1" applyNumberFormat="1" applyFont="1" applyFill="1" applyBorder="1" applyAlignment="1" applyProtection="1">
      <alignment horizontal="center"/>
      <protection hidden="1"/>
    </xf>
    <xf numFmtId="0" fontId="30" fillId="4" borderId="0" xfId="0" applyFont="1" applyFill="1" applyBorder="1" applyAlignment="1" applyProtection="1">
      <alignment horizontal="right" readingOrder="1"/>
      <protection hidden="1"/>
    </xf>
    <xf numFmtId="0" fontId="30" fillId="4" borderId="0" xfId="0" applyFont="1" applyFill="1" applyBorder="1" applyAlignment="1" applyProtection="1">
      <protection hidden="1"/>
    </xf>
    <xf numFmtId="0" fontId="17" fillId="6" borderId="3" xfId="0" applyFont="1" applyFill="1" applyBorder="1" applyProtection="1">
      <protection locked="0" hidden="1"/>
    </xf>
    <xf numFmtId="0" fontId="17" fillId="6" borderId="30" xfId="0" applyFont="1" applyFill="1" applyBorder="1" applyProtection="1">
      <protection locked="0" hidden="1"/>
    </xf>
    <xf numFmtId="0" fontId="31" fillId="0" borderId="0" xfId="0" applyFont="1" applyAlignment="1" applyProtection="1">
      <alignment horizontal="center"/>
      <protection hidden="1"/>
    </xf>
    <xf numFmtId="9" fontId="0" fillId="0" borderId="0" xfId="2" applyFont="1" applyFill="1" applyBorder="1" applyAlignment="1" applyProtection="1">
      <alignment horizontal="center"/>
      <protection hidden="1"/>
    </xf>
    <xf numFmtId="9" fontId="13" fillId="10" borderId="37" xfId="2" applyFont="1" applyFill="1" applyBorder="1" applyAlignment="1" applyProtection="1">
      <alignment vertical="top" wrapText="1"/>
      <protection locked="0" hidden="1"/>
    </xf>
    <xf numFmtId="9" fontId="13" fillId="10" borderId="27" xfId="2" applyFont="1" applyFill="1" applyBorder="1" applyAlignment="1" applyProtection="1">
      <alignment vertical="top" wrapText="1"/>
      <protection locked="0" hidden="1"/>
    </xf>
    <xf numFmtId="9" fontId="13" fillId="10" borderId="28" xfId="2" applyFont="1" applyFill="1" applyBorder="1" applyAlignment="1" applyProtection="1">
      <alignment vertical="top" wrapText="1"/>
      <protection locked="0" hidden="1"/>
    </xf>
    <xf numFmtId="0" fontId="29" fillId="4" borderId="66" xfId="0" applyFont="1" applyFill="1" applyBorder="1" applyAlignment="1" applyProtection="1">
      <alignment readingOrder="2"/>
      <protection locked="0" hidden="1"/>
    </xf>
    <xf numFmtId="0" fontId="12" fillId="6" borderId="26" xfId="0" applyFont="1" applyFill="1" applyBorder="1" applyAlignment="1" applyProtection="1">
      <alignment horizontal="center" vertical="center" readingOrder="2"/>
      <protection locked="0" hidden="1"/>
    </xf>
    <xf numFmtId="0" fontId="29" fillId="4" borderId="9" xfId="0" applyFont="1" applyFill="1" applyBorder="1" applyAlignment="1" applyProtection="1">
      <alignment horizontal="center" vertical="center" readingOrder="2"/>
      <protection hidden="1"/>
    </xf>
    <xf numFmtId="9" fontId="0" fillId="0" borderId="0" xfId="0" applyNumberFormat="1" applyBorder="1" applyProtection="1">
      <protection locked="0" hidden="1"/>
    </xf>
    <xf numFmtId="0" fontId="0" fillId="0" borderId="0" xfId="0" applyBorder="1" applyAlignment="1" applyProtection="1">
      <alignment wrapText="1" readingOrder="2"/>
      <protection hidden="1"/>
    </xf>
    <xf numFmtId="0" fontId="0" fillId="0" borderId="2" xfId="0" applyBorder="1" applyProtection="1">
      <protection hidden="1"/>
    </xf>
    <xf numFmtId="9" fontId="0" fillId="0" borderId="2" xfId="2" applyFont="1" applyBorder="1" applyProtection="1">
      <protection hidden="1"/>
    </xf>
    <xf numFmtId="0" fontId="16" fillId="0" borderId="2" xfId="0" applyFont="1" applyFill="1" applyBorder="1" applyAlignment="1" applyProtection="1">
      <alignment horizontal="right" wrapText="1" readingOrder="2"/>
      <protection hidden="1"/>
    </xf>
    <xf numFmtId="0" fontId="0" fillId="0" borderId="2" xfId="0" applyBorder="1" applyAlignment="1" applyProtection="1">
      <alignment horizontal="right" wrapText="1" readingOrder="2"/>
      <protection hidden="1"/>
    </xf>
    <xf numFmtId="0" fontId="0" fillId="0" borderId="2" xfId="0" applyFill="1" applyBorder="1" applyProtection="1">
      <protection hidden="1"/>
    </xf>
    <xf numFmtId="0" fontId="0" fillId="0" borderId="35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32" xfId="0" applyBorder="1" applyAlignment="1" applyProtection="1">
      <alignment horizontal="right"/>
      <protection locked="0"/>
    </xf>
    <xf numFmtId="0" fontId="0" fillId="4" borderId="0" xfId="0" applyFill="1" applyBorder="1" applyAlignment="1">
      <alignment wrapText="1"/>
    </xf>
    <xf numFmtId="0" fontId="32" fillId="0" borderId="0" xfId="3" applyBorder="1" applyAlignment="1" applyProtection="1"/>
    <xf numFmtId="0" fontId="32" fillId="4" borderId="0" xfId="3" applyFill="1" applyBorder="1" applyAlignment="1" applyProtection="1">
      <alignment horizontal="right" vertical="center" readingOrder="2"/>
      <protection locked="0"/>
    </xf>
    <xf numFmtId="0" fontId="4" fillId="0" borderId="6" xfId="0" applyFont="1" applyBorder="1" applyAlignment="1">
      <alignment horizontal="right"/>
    </xf>
    <xf numFmtId="165" fontId="4" fillId="0" borderId="7" xfId="1" applyNumberFormat="1" applyFont="1" applyBorder="1"/>
    <xf numFmtId="0" fontId="0" fillId="0" borderId="2" xfId="0" applyBorder="1" applyAlignment="1" applyProtection="1">
      <alignment horizontal="center"/>
      <protection hidden="1"/>
    </xf>
    <xf numFmtId="0" fontId="3" fillId="4" borderId="0" xfId="0" applyFont="1" applyFill="1" applyBorder="1" applyAlignment="1">
      <alignment horizontal="center" vertical="top" wrapText="1" readingOrder="2"/>
    </xf>
    <xf numFmtId="0" fontId="29" fillId="4" borderId="0" xfId="0" applyFont="1" applyFill="1" applyBorder="1" applyAlignment="1" applyProtection="1">
      <alignment readingOrder="2"/>
      <protection locked="0"/>
    </xf>
    <xf numFmtId="0" fontId="29" fillId="4" borderId="0" xfId="0" applyFont="1" applyFill="1" applyBorder="1" applyAlignment="1" applyProtection="1">
      <alignment vertical="center" readingOrder="2"/>
      <protection locked="0"/>
    </xf>
    <xf numFmtId="0" fontId="16" fillId="0" borderId="0" xfId="0" applyFont="1" applyFill="1" applyBorder="1" applyAlignment="1">
      <alignment wrapText="1"/>
    </xf>
    <xf numFmtId="0" fontId="0" fillId="14" borderId="0" xfId="0" applyFill="1" applyBorder="1"/>
    <xf numFmtId="0" fontId="0" fillId="0" borderId="0" xfId="0" applyBorder="1" applyAlignment="1" applyProtection="1">
      <alignment horizontal="center"/>
      <protection hidden="1"/>
    </xf>
    <xf numFmtId="0" fontId="0" fillId="14" borderId="0" xfId="0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wrapText="1" readingOrder="2"/>
      <protection hidden="1"/>
    </xf>
    <xf numFmtId="0" fontId="0" fillId="0" borderId="0" xfId="0" applyBorder="1" applyAlignment="1" applyProtection="1">
      <alignment horizontal="right" wrapText="1" readingOrder="2"/>
      <protection hidden="1"/>
    </xf>
    <xf numFmtId="165" fontId="3" fillId="5" borderId="69" xfId="1" applyNumberFormat="1" applyFont="1" applyFill="1" applyBorder="1" applyAlignment="1" applyProtection="1">
      <alignment horizontal="right" vertical="top" wrapText="1"/>
      <protection hidden="1"/>
    </xf>
    <xf numFmtId="0" fontId="0" fillId="0" borderId="2" xfId="2" applyNumberFormat="1" applyFont="1" applyBorder="1" applyProtection="1">
      <protection hidden="1"/>
    </xf>
    <xf numFmtId="165" fontId="4" fillId="4" borderId="26" xfId="1" applyNumberFormat="1" applyFont="1" applyFill="1" applyBorder="1" applyAlignment="1" applyProtection="1">
      <alignment vertical="top" wrapText="1"/>
      <protection hidden="1"/>
    </xf>
    <xf numFmtId="165" fontId="4" fillId="4" borderId="27" xfId="0" applyNumberFormat="1" applyFont="1" applyFill="1" applyBorder="1" applyAlignment="1" applyProtection="1">
      <alignment vertical="top" wrapText="1" readingOrder="1"/>
      <protection hidden="1"/>
    </xf>
    <xf numFmtId="165" fontId="4" fillId="4" borderId="27" xfId="1" applyNumberFormat="1" applyFont="1" applyFill="1" applyBorder="1" applyAlignment="1" applyProtection="1">
      <alignment vertical="top" wrapText="1"/>
      <protection hidden="1"/>
    </xf>
    <xf numFmtId="165" fontId="4" fillId="4" borderId="28" xfId="1" applyNumberFormat="1" applyFont="1" applyFill="1" applyBorder="1" applyAlignment="1" applyProtection="1">
      <alignment vertical="top" wrapText="1"/>
      <protection hidden="1"/>
    </xf>
    <xf numFmtId="165" fontId="4" fillId="4" borderId="6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10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8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2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0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68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13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25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67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32" xfId="1" applyNumberFormat="1" applyFont="1" applyFill="1" applyBorder="1" applyAlignment="1" applyProtection="1">
      <alignment horizontal="center" vertical="top" wrapText="1"/>
      <protection locked="0" hidden="1"/>
    </xf>
    <xf numFmtId="165" fontId="4" fillId="0" borderId="7" xfId="1" applyNumberFormat="1" applyFont="1" applyBorder="1" applyAlignment="1" applyProtection="1">
      <alignment horizontal="right"/>
      <protection hidden="1"/>
    </xf>
    <xf numFmtId="165" fontId="3" fillId="4" borderId="0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 applyProtection="1">
      <alignment vertical="top" wrapText="1"/>
      <protection hidden="1"/>
    </xf>
    <xf numFmtId="0" fontId="29" fillId="4" borderId="0" xfId="0" applyFont="1" applyFill="1" applyBorder="1" applyAlignment="1" applyProtection="1">
      <alignment readingOrder="2"/>
      <protection locked="0" hidden="1"/>
    </xf>
    <xf numFmtId="165" fontId="3" fillId="8" borderId="75" xfId="1" applyNumberFormat="1" applyFont="1" applyFill="1" applyBorder="1" applyAlignment="1" applyProtection="1">
      <alignment horizontal="right" vertical="top" wrapText="1"/>
      <protection hidden="1"/>
    </xf>
    <xf numFmtId="165" fontId="4" fillId="4" borderId="78" xfId="1" applyNumberFormat="1" applyFont="1" applyFill="1" applyBorder="1" applyAlignment="1" applyProtection="1">
      <alignment vertical="top" wrapText="1"/>
      <protection hidden="1"/>
    </xf>
    <xf numFmtId="165" fontId="4" fillId="4" borderId="79" xfId="0" applyNumberFormat="1" applyFont="1" applyFill="1" applyBorder="1" applyAlignment="1" applyProtection="1">
      <alignment vertical="top" wrapText="1" readingOrder="1"/>
      <protection hidden="1"/>
    </xf>
    <xf numFmtId="165" fontId="4" fillId="4" borderId="79" xfId="1" applyNumberFormat="1" applyFont="1" applyFill="1" applyBorder="1" applyAlignment="1" applyProtection="1">
      <alignment vertical="top" wrapText="1"/>
      <protection hidden="1"/>
    </xf>
    <xf numFmtId="165" fontId="4" fillId="4" borderId="80" xfId="1" applyNumberFormat="1" applyFont="1" applyFill="1" applyBorder="1" applyAlignment="1" applyProtection="1">
      <alignment vertical="top" wrapText="1"/>
      <protection hidden="1"/>
    </xf>
    <xf numFmtId="165" fontId="3" fillId="0" borderId="81" xfId="1" applyNumberFormat="1" applyFont="1" applyFill="1" applyBorder="1" applyAlignment="1" applyProtection="1">
      <alignment vertical="top" wrapText="1"/>
      <protection hidden="1"/>
    </xf>
    <xf numFmtId="0" fontId="29" fillId="4" borderId="82" xfId="0" applyFont="1" applyFill="1" applyBorder="1" applyAlignment="1" applyProtection="1">
      <alignment horizontal="center" vertical="center" readingOrder="2"/>
      <protection hidden="1"/>
    </xf>
    <xf numFmtId="0" fontId="29" fillId="4" borderId="83" xfId="0" applyFont="1" applyFill="1" applyBorder="1" applyAlignment="1" applyProtection="1">
      <alignment horizontal="center" vertical="center" readingOrder="2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right" wrapText="1" readingOrder="2"/>
      <protection hidden="1"/>
    </xf>
    <xf numFmtId="0" fontId="31" fillId="0" borderId="0" xfId="0" applyFont="1" applyBorder="1" applyProtection="1">
      <protection hidden="1"/>
    </xf>
    <xf numFmtId="165" fontId="3" fillId="4" borderId="99" xfId="1" applyNumberFormat="1" applyFont="1" applyFill="1" applyBorder="1" applyAlignment="1" applyProtection="1">
      <alignment horizontal="center" vertical="center" wrapText="1"/>
      <protection hidden="1"/>
    </xf>
    <xf numFmtId="165" fontId="4" fillId="10" borderId="76" xfId="1" applyNumberFormat="1" applyFont="1" applyFill="1" applyBorder="1" applyAlignment="1" applyProtection="1">
      <alignment horizontal="center" vertical="top" wrapText="1"/>
      <protection locked="0" hidden="1"/>
    </xf>
    <xf numFmtId="165" fontId="4" fillId="10" borderId="55" xfId="1" applyNumberFormat="1" applyFont="1" applyFill="1" applyBorder="1" applyAlignment="1" applyProtection="1">
      <alignment horizontal="center" vertical="top" wrapText="1"/>
      <protection locked="0" hidden="1"/>
    </xf>
    <xf numFmtId="165" fontId="4" fillId="10" borderId="74" xfId="1" applyNumberFormat="1" applyFont="1" applyFill="1" applyBorder="1" applyAlignment="1" applyProtection="1">
      <alignment horizontal="center" vertical="top" wrapText="1"/>
      <protection locked="0" hidden="1"/>
    </xf>
    <xf numFmtId="165" fontId="4" fillId="10" borderId="56" xfId="1" applyNumberFormat="1" applyFont="1" applyFill="1" applyBorder="1" applyAlignment="1" applyProtection="1">
      <alignment horizontal="center" vertical="top" wrapText="1"/>
      <protection locked="0" hidden="1"/>
    </xf>
    <xf numFmtId="165" fontId="4" fillId="10" borderId="77" xfId="1" applyNumberFormat="1" applyFont="1" applyFill="1" applyBorder="1" applyAlignment="1" applyProtection="1">
      <alignment horizontal="center" vertical="top" wrapText="1"/>
      <protection locked="0" hidden="1"/>
    </xf>
    <xf numFmtId="165" fontId="4" fillId="10" borderId="54" xfId="1" applyNumberFormat="1" applyFont="1" applyFill="1" applyBorder="1" applyAlignment="1" applyProtection="1">
      <alignment horizontal="center" vertical="top" wrapText="1"/>
      <protection locked="0" hidden="1"/>
    </xf>
    <xf numFmtId="0" fontId="0" fillId="4" borderId="18" xfId="0" applyFill="1" applyBorder="1" applyAlignment="1">
      <alignment vertical="center" wrapText="1"/>
    </xf>
    <xf numFmtId="0" fontId="0" fillId="0" borderId="109" xfId="0" applyBorder="1" applyProtection="1">
      <protection hidden="1"/>
    </xf>
    <xf numFmtId="0" fontId="0" fillId="0" borderId="56" xfId="0" applyBorder="1" applyProtection="1">
      <protection hidden="1"/>
    </xf>
    <xf numFmtId="0" fontId="0" fillId="0" borderId="110" xfId="0" applyBorder="1" applyProtection="1">
      <protection hidden="1"/>
    </xf>
    <xf numFmtId="0" fontId="0" fillId="0" borderId="111" xfId="0" applyBorder="1" applyProtection="1">
      <protection hidden="1"/>
    </xf>
    <xf numFmtId="0" fontId="0" fillId="0" borderId="112" xfId="0" applyBorder="1" applyProtection="1">
      <protection hidden="1"/>
    </xf>
    <xf numFmtId="0" fontId="0" fillId="0" borderId="113" xfId="0" applyBorder="1" applyProtection="1">
      <protection hidden="1"/>
    </xf>
    <xf numFmtId="0" fontId="0" fillId="0" borderId="67" xfId="0" applyBorder="1" applyProtection="1">
      <protection hidden="1"/>
    </xf>
    <xf numFmtId="0" fontId="0" fillId="0" borderId="73" xfId="0" applyBorder="1" applyProtection="1">
      <protection hidden="1"/>
    </xf>
    <xf numFmtId="0" fontId="0" fillId="0" borderId="114" xfId="0" applyBorder="1" applyProtection="1">
      <protection hidden="1"/>
    </xf>
    <xf numFmtId="0" fontId="0" fillId="0" borderId="55" xfId="0" applyBorder="1" applyProtection="1">
      <protection hidden="1"/>
    </xf>
    <xf numFmtId="0" fontId="0" fillId="0" borderId="23" xfId="0" applyBorder="1" applyProtection="1">
      <protection hidden="1"/>
    </xf>
    <xf numFmtId="0" fontId="19" fillId="4" borderId="0" xfId="0" applyFont="1" applyFill="1" applyAlignment="1">
      <alignment horizontal="right" vertical="center" readingOrder="2"/>
    </xf>
    <xf numFmtId="9" fontId="0" fillId="0" borderId="55" xfId="2" applyFont="1" applyBorder="1" applyProtection="1">
      <protection hidden="1"/>
    </xf>
    <xf numFmtId="0" fontId="16" fillId="0" borderId="0" xfId="0" applyFont="1" applyFill="1" applyBorder="1" applyProtection="1">
      <protection hidden="1"/>
    </xf>
    <xf numFmtId="164" fontId="16" fillId="0" borderId="0" xfId="0" applyNumberFormat="1" applyFont="1" applyFill="1" applyBorder="1" applyProtection="1">
      <protection hidden="1"/>
    </xf>
    <xf numFmtId="164" fontId="16" fillId="0" borderId="67" xfId="0" applyNumberFormat="1" applyFont="1" applyFill="1" applyBorder="1" applyProtection="1">
      <protection hidden="1"/>
    </xf>
    <xf numFmtId="10" fontId="16" fillId="0" borderId="0" xfId="0" applyNumberFormat="1" applyFont="1" applyFill="1" applyBorder="1" applyProtection="1">
      <protection hidden="1"/>
    </xf>
    <xf numFmtId="10" fontId="16" fillId="0" borderId="67" xfId="0" applyNumberFormat="1" applyFont="1" applyFill="1" applyBorder="1" applyProtection="1">
      <protection hidden="1"/>
    </xf>
    <xf numFmtId="0" fontId="17" fillId="7" borderId="3" xfId="0" applyFont="1" applyFill="1" applyBorder="1" applyAlignment="1" applyProtection="1">
      <alignment horizontal="center"/>
      <protection locked="0" hidden="1"/>
    </xf>
    <xf numFmtId="49" fontId="8" fillId="0" borderId="0" xfId="0" applyNumberFormat="1" applyFont="1" applyProtection="1">
      <protection hidden="1"/>
    </xf>
    <xf numFmtId="9" fontId="0" fillId="0" borderId="55" xfId="0" applyNumberFormat="1" applyBorder="1" applyProtection="1">
      <protection hidden="1"/>
    </xf>
    <xf numFmtId="9" fontId="0" fillId="0" borderId="67" xfId="2" applyFont="1" applyBorder="1" applyProtection="1">
      <protection hidden="1"/>
    </xf>
    <xf numFmtId="10" fontId="0" fillId="0" borderId="0" xfId="0" applyNumberFormat="1" applyBorder="1" applyProtection="1">
      <protection hidden="1"/>
    </xf>
    <xf numFmtId="10" fontId="0" fillId="0" borderId="67" xfId="0" applyNumberFormat="1" applyBorder="1" applyProtection="1">
      <protection hidden="1"/>
    </xf>
    <xf numFmtId="3" fontId="8" fillId="3" borderId="39" xfId="0" applyNumberFormat="1" applyFont="1" applyFill="1" applyBorder="1" applyProtection="1">
      <protection hidden="1"/>
    </xf>
    <xf numFmtId="9" fontId="0" fillId="0" borderId="112" xfId="2" applyFont="1" applyBorder="1" applyProtection="1">
      <protection hidden="1"/>
    </xf>
    <xf numFmtId="9" fontId="0" fillId="0" borderId="73" xfId="2" applyFont="1" applyBorder="1" applyProtection="1">
      <protection hidden="1"/>
    </xf>
    <xf numFmtId="9" fontId="0" fillId="0" borderId="23" xfId="0" applyNumberFormat="1" applyBorder="1" applyProtection="1">
      <protection hidden="1"/>
    </xf>
    <xf numFmtId="10" fontId="0" fillId="0" borderId="112" xfId="0" applyNumberFormat="1" applyBorder="1" applyProtection="1">
      <protection hidden="1"/>
    </xf>
    <xf numFmtId="10" fontId="0" fillId="0" borderId="73" xfId="0" applyNumberFormat="1" applyBorder="1" applyProtection="1">
      <protection hidden="1"/>
    </xf>
    <xf numFmtId="9" fontId="8" fillId="3" borderId="3" xfId="0" applyNumberFormat="1" applyFont="1" applyFill="1" applyBorder="1" applyProtection="1">
      <protection locked="0" hidden="1"/>
    </xf>
    <xf numFmtId="0" fontId="2" fillId="0" borderId="1" xfId="0" applyFont="1" applyFill="1" applyBorder="1" applyProtection="1">
      <protection locked="0" hidden="1"/>
    </xf>
    <xf numFmtId="0" fontId="2" fillId="0" borderId="0" xfId="0" applyFont="1" applyBorder="1" applyProtection="1">
      <protection locked="0" hidden="1"/>
    </xf>
    <xf numFmtId="0" fontId="2" fillId="0" borderId="38" xfId="0" applyFont="1" applyBorder="1" applyProtection="1">
      <protection locked="0" hidden="1"/>
    </xf>
    <xf numFmtId="0" fontId="2" fillId="3" borderId="1" xfId="0" applyFont="1" applyFill="1" applyBorder="1" applyProtection="1">
      <protection locked="0" hidden="1"/>
    </xf>
    <xf numFmtId="164" fontId="2" fillId="3" borderId="38" xfId="0" applyNumberFormat="1" applyFont="1" applyFill="1" applyBorder="1" applyProtection="1">
      <protection locked="0" hidden="1"/>
    </xf>
    <xf numFmtId="0" fontId="2" fillId="3" borderId="15" xfId="0" applyFont="1" applyFill="1" applyBorder="1" applyProtection="1">
      <protection locked="0" hidden="1"/>
    </xf>
    <xf numFmtId="0" fontId="2" fillId="0" borderId="16" xfId="0" applyFont="1" applyBorder="1" applyProtection="1">
      <protection locked="0" hidden="1"/>
    </xf>
    <xf numFmtId="164" fontId="2" fillId="3" borderId="39" xfId="0" applyNumberFormat="1" applyFont="1" applyFill="1" applyBorder="1" applyProtection="1">
      <protection locked="0" hidden="1"/>
    </xf>
    <xf numFmtId="0" fontId="8" fillId="3" borderId="3" xfId="0" applyFont="1" applyFill="1" applyBorder="1" applyProtection="1">
      <protection locked="0" hidden="1"/>
    </xf>
    <xf numFmtId="0" fontId="2" fillId="0" borderId="1" xfId="0" applyFont="1" applyBorder="1" applyProtection="1">
      <protection locked="0" hidden="1"/>
    </xf>
    <xf numFmtId="10" fontId="2" fillId="3" borderId="38" xfId="0" applyNumberFormat="1" applyFont="1" applyFill="1" applyBorder="1" applyProtection="1">
      <protection locked="0" hidden="1"/>
    </xf>
    <xf numFmtId="10" fontId="2" fillId="3" borderId="39" xfId="0" applyNumberFormat="1" applyFont="1" applyFill="1" applyBorder="1" applyProtection="1">
      <protection locked="0" hidden="1"/>
    </xf>
    <xf numFmtId="0" fontId="18" fillId="12" borderId="17" xfId="0" applyFont="1" applyFill="1" applyBorder="1" applyAlignment="1">
      <alignment horizontal="center" vertical="center" readingOrder="2"/>
    </xf>
    <xf numFmtId="0" fontId="18" fillId="12" borderId="18" xfId="0" applyFont="1" applyFill="1" applyBorder="1" applyAlignment="1">
      <alignment horizontal="center" vertical="center" readingOrder="2"/>
    </xf>
    <xf numFmtId="0" fontId="18" fillId="12" borderId="19" xfId="0" applyFont="1" applyFill="1" applyBorder="1" applyAlignment="1">
      <alignment horizontal="center" vertical="center" readingOrder="2"/>
    </xf>
    <xf numFmtId="0" fontId="3" fillId="0" borderId="70" xfId="0" applyFont="1" applyFill="1" applyBorder="1" applyAlignment="1" applyProtection="1">
      <alignment horizontal="right"/>
      <protection hidden="1"/>
    </xf>
    <xf numFmtId="0" fontId="3" fillId="0" borderId="71" xfId="0" applyFont="1" applyFill="1" applyBorder="1" applyAlignment="1" applyProtection="1">
      <alignment horizontal="right"/>
      <protection hidden="1"/>
    </xf>
    <xf numFmtId="0" fontId="3" fillId="0" borderId="72" xfId="0" applyFont="1" applyFill="1" applyBorder="1" applyAlignment="1" applyProtection="1">
      <alignment horizontal="right"/>
      <protection hidden="1"/>
    </xf>
    <xf numFmtId="0" fontId="4" fillId="4" borderId="6" xfId="0" applyFont="1" applyFill="1" applyBorder="1" applyAlignment="1" applyProtection="1">
      <alignment horizontal="right" vertical="top" wrapText="1" readingOrder="2"/>
      <protection hidden="1"/>
    </xf>
    <xf numFmtId="0" fontId="4" fillId="4" borderId="10" xfId="0" applyFont="1" applyFill="1" applyBorder="1" applyAlignment="1" applyProtection="1">
      <alignment horizontal="right" vertical="top" wrapText="1" readingOrder="2"/>
      <protection hidden="1"/>
    </xf>
    <xf numFmtId="0" fontId="4" fillId="4" borderId="7" xfId="0" applyFont="1" applyFill="1" applyBorder="1" applyAlignment="1" applyProtection="1">
      <alignment horizontal="right" vertical="top" wrapText="1" readingOrder="2"/>
      <protection hidden="1"/>
    </xf>
    <xf numFmtId="0" fontId="4" fillId="0" borderId="8" xfId="0" applyFont="1" applyBorder="1" applyAlignment="1" applyProtection="1">
      <alignment horizontal="right"/>
      <protection hidden="1"/>
    </xf>
    <xf numFmtId="0" fontId="4" fillId="0" borderId="2" xfId="0" applyFont="1" applyBorder="1" applyAlignment="1" applyProtection="1">
      <alignment horizontal="right"/>
      <protection hidden="1"/>
    </xf>
    <xf numFmtId="0" fontId="4" fillId="0" borderId="9" xfId="0" applyFont="1" applyBorder="1" applyAlignment="1" applyProtection="1">
      <alignment horizontal="right"/>
      <protection hidden="1"/>
    </xf>
    <xf numFmtId="0" fontId="4" fillId="4" borderId="8" xfId="0" applyFont="1" applyFill="1" applyBorder="1" applyAlignment="1" applyProtection="1">
      <alignment horizontal="right"/>
      <protection hidden="1"/>
    </xf>
    <xf numFmtId="0" fontId="4" fillId="4" borderId="2" xfId="0" applyFont="1" applyFill="1" applyBorder="1" applyAlignment="1" applyProtection="1">
      <alignment horizontal="right"/>
      <protection hidden="1"/>
    </xf>
    <xf numFmtId="0" fontId="4" fillId="4" borderId="9" xfId="0" applyFont="1" applyFill="1" applyBorder="1" applyAlignment="1" applyProtection="1">
      <alignment horizontal="right"/>
      <protection hidden="1"/>
    </xf>
    <xf numFmtId="0" fontId="4" fillId="4" borderId="11" xfId="0" applyFont="1" applyFill="1" applyBorder="1" applyAlignment="1" applyProtection="1">
      <alignment horizontal="right"/>
      <protection hidden="1"/>
    </xf>
    <xf numFmtId="0" fontId="4" fillId="4" borderId="13" xfId="0" applyFont="1" applyFill="1" applyBorder="1" applyAlignment="1" applyProtection="1">
      <alignment horizontal="right"/>
      <protection hidden="1"/>
    </xf>
    <xf numFmtId="0" fontId="4" fillId="4" borderId="12" xfId="0" applyFont="1" applyFill="1" applyBorder="1" applyAlignment="1" applyProtection="1">
      <alignment horizontal="right"/>
      <protection hidden="1"/>
    </xf>
    <xf numFmtId="0" fontId="3" fillId="0" borderId="4" xfId="0" applyFont="1" applyFill="1" applyBorder="1" applyAlignment="1" applyProtection="1">
      <alignment horizontal="right"/>
      <protection hidden="1"/>
    </xf>
    <xf numFmtId="0" fontId="3" fillId="0" borderId="14" xfId="0" applyFont="1" applyFill="1" applyBorder="1" applyAlignment="1" applyProtection="1">
      <alignment horizontal="right"/>
      <protection hidden="1"/>
    </xf>
    <xf numFmtId="0" fontId="3" fillId="0" borderId="5" xfId="0" applyFont="1" applyFill="1" applyBorder="1" applyAlignment="1" applyProtection="1">
      <alignment horizontal="right"/>
      <protection hidden="1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0" fontId="0" fillId="4" borderId="29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8" fillId="4" borderId="4" xfId="0" applyFont="1" applyFill="1" applyBorder="1" applyAlignment="1">
      <alignment horizontal="left"/>
    </xf>
    <xf numFmtId="0" fontId="8" fillId="4" borderId="24" xfId="0" applyFont="1" applyFill="1" applyBorder="1" applyAlignment="1">
      <alignment horizontal="left"/>
    </xf>
    <xf numFmtId="0" fontId="8" fillId="4" borderId="14" xfId="0" applyFont="1" applyFill="1" applyBorder="1" applyAlignment="1">
      <alignment horizontal="left"/>
    </xf>
    <xf numFmtId="0" fontId="4" fillId="4" borderId="8" xfId="0" applyFont="1" applyFill="1" applyBorder="1" applyAlignment="1" applyProtection="1">
      <alignment horizontal="center" vertical="top" wrapText="1" readingOrder="2"/>
      <protection locked="0"/>
    </xf>
    <xf numFmtId="0" fontId="4" fillId="4" borderId="23" xfId="0" applyFont="1" applyFill="1" applyBorder="1" applyAlignment="1" applyProtection="1">
      <alignment horizontal="center" vertical="top" wrapText="1" readingOrder="2"/>
      <protection locked="0"/>
    </xf>
    <xf numFmtId="0" fontId="4" fillId="4" borderId="2" xfId="0" applyFont="1" applyFill="1" applyBorder="1" applyAlignment="1" applyProtection="1">
      <alignment horizontal="center" vertical="top" wrapText="1" readingOrder="2"/>
      <protection locked="0"/>
    </xf>
    <xf numFmtId="0" fontId="3" fillId="4" borderId="4" xfId="0" applyFont="1" applyFill="1" applyBorder="1" applyAlignment="1">
      <alignment horizontal="center" vertical="top" wrapText="1" readingOrder="2"/>
    </xf>
    <xf numFmtId="0" fontId="3" fillId="4" borderId="24" xfId="0" applyFont="1" applyFill="1" applyBorder="1" applyAlignment="1">
      <alignment horizontal="center" vertical="top" wrapText="1" readingOrder="2"/>
    </xf>
    <xf numFmtId="0" fontId="3" fillId="4" borderId="14" xfId="0" applyFont="1" applyFill="1" applyBorder="1" applyAlignment="1">
      <alignment horizontal="center" vertical="top" wrapText="1" readingOrder="2"/>
    </xf>
    <xf numFmtId="0" fontId="4" fillId="4" borderId="6" xfId="0" applyFont="1" applyFill="1" applyBorder="1" applyAlignment="1" applyProtection="1">
      <alignment horizontal="center" vertical="top" wrapText="1" readingOrder="2"/>
      <protection locked="0"/>
    </xf>
    <xf numFmtId="0" fontId="4" fillId="4" borderId="22" xfId="0" applyFont="1" applyFill="1" applyBorder="1" applyAlignment="1" applyProtection="1">
      <alignment horizontal="center" vertical="top" wrapText="1" readingOrder="2"/>
      <protection locked="0"/>
    </xf>
    <xf numFmtId="0" fontId="4" fillId="4" borderId="10" xfId="0" applyFont="1" applyFill="1" applyBorder="1" applyAlignment="1" applyProtection="1">
      <alignment horizontal="center" vertical="top" wrapText="1" readingOrder="2"/>
      <protection locked="0"/>
    </xf>
    <xf numFmtId="0" fontId="0" fillId="4" borderId="34" xfId="0" applyFill="1" applyBorder="1" applyAlignment="1" applyProtection="1">
      <alignment horizontal="right"/>
      <protection locked="0"/>
    </xf>
    <xf numFmtId="0" fontId="0" fillId="4" borderId="73" xfId="0" applyFill="1" applyBorder="1" applyAlignment="1" applyProtection="1">
      <alignment horizontal="right"/>
      <protection locked="0"/>
    </xf>
    <xf numFmtId="0" fontId="0" fillId="4" borderId="35" xfId="0" applyFill="1" applyBorder="1" applyAlignment="1" applyProtection="1">
      <alignment horizontal="right"/>
      <protection locked="0"/>
    </xf>
    <xf numFmtId="0" fontId="0" fillId="4" borderId="8" xfId="0" applyFill="1" applyBorder="1" applyAlignment="1" applyProtection="1">
      <alignment horizontal="right"/>
      <protection locked="0"/>
    </xf>
    <xf numFmtId="0" fontId="0" fillId="4" borderId="23" xfId="0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3" fillId="9" borderId="4" xfId="0" applyFont="1" applyFill="1" applyBorder="1" applyAlignment="1">
      <alignment horizontal="right" vertical="top" wrapText="1" readingOrder="2"/>
    </xf>
    <xf numFmtId="0" fontId="3" fillId="9" borderId="24" xfId="0" applyFont="1" applyFill="1" applyBorder="1" applyAlignment="1">
      <alignment horizontal="right" vertical="top" wrapText="1" readingOrder="2"/>
    </xf>
    <xf numFmtId="0" fontId="3" fillId="9" borderId="14" xfId="0" applyFont="1" applyFill="1" applyBorder="1" applyAlignment="1">
      <alignment horizontal="right" vertical="top" wrapText="1" readingOrder="2"/>
    </xf>
    <xf numFmtId="165" fontId="20" fillId="4" borderId="41" xfId="1" applyNumberFormat="1" applyFont="1" applyFill="1" applyBorder="1" applyAlignment="1" applyProtection="1">
      <alignment horizontal="center" vertical="center" readingOrder="2"/>
      <protection hidden="1"/>
    </xf>
    <xf numFmtId="165" fontId="20" fillId="4" borderId="48" xfId="1" applyNumberFormat="1" applyFont="1" applyFill="1" applyBorder="1" applyAlignment="1" applyProtection="1">
      <alignment horizontal="center" vertical="center" readingOrder="2"/>
      <protection hidden="1"/>
    </xf>
    <xf numFmtId="165" fontId="20" fillId="4" borderId="49" xfId="1" applyNumberFormat="1" applyFont="1" applyFill="1" applyBorder="1" applyAlignment="1" applyProtection="1">
      <alignment horizontal="center" vertical="center" readingOrder="2"/>
      <protection hidden="1"/>
    </xf>
    <xf numFmtId="0" fontId="20" fillId="4" borderId="51" xfId="0" applyFont="1" applyFill="1" applyBorder="1" applyAlignment="1" applyProtection="1">
      <alignment horizontal="center" vertical="center" wrapText="1"/>
      <protection hidden="1"/>
    </xf>
    <xf numFmtId="0" fontId="20" fillId="4" borderId="52" xfId="0" applyFont="1" applyFill="1" applyBorder="1" applyAlignment="1" applyProtection="1">
      <alignment horizontal="center" vertical="center" wrapText="1"/>
      <protection hidden="1"/>
    </xf>
    <xf numFmtId="0" fontId="20" fillId="4" borderId="53" xfId="0" applyFont="1" applyFill="1" applyBorder="1" applyAlignment="1" applyProtection="1">
      <alignment horizontal="center" vertical="center" wrapText="1"/>
      <protection hidden="1"/>
    </xf>
    <xf numFmtId="165" fontId="3" fillId="11" borderId="97" xfId="1" applyNumberFormat="1" applyFont="1" applyFill="1" applyBorder="1" applyAlignment="1" applyProtection="1">
      <alignment horizontal="center" vertical="top" wrapText="1"/>
      <protection hidden="1"/>
    </xf>
    <xf numFmtId="165" fontId="3" fillId="11" borderId="98" xfId="1" applyNumberFormat="1" applyFont="1" applyFill="1" applyBorder="1" applyAlignment="1" applyProtection="1">
      <alignment horizontal="center" vertical="top" wrapText="1"/>
      <protection hidden="1"/>
    </xf>
    <xf numFmtId="0" fontId="0" fillId="4" borderId="18" xfId="0" applyFill="1" applyBorder="1" applyAlignment="1" applyProtection="1">
      <alignment horizontal="center" vertical="center" wrapText="1"/>
      <protection hidden="1"/>
    </xf>
    <xf numFmtId="0" fontId="3" fillId="9" borderId="4" xfId="0" applyFont="1" applyFill="1" applyBorder="1" applyAlignment="1">
      <alignment horizontal="center" vertical="top" wrapText="1" readingOrder="2"/>
    </xf>
    <xf numFmtId="0" fontId="3" fillId="9" borderId="24" xfId="0" applyFont="1" applyFill="1" applyBorder="1" applyAlignment="1">
      <alignment horizontal="center" vertical="top" wrapText="1" readingOrder="2"/>
    </xf>
    <xf numFmtId="0" fontId="3" fillId="9" borderId="14" xfId="0" applyFont="1" applyFill="1" applyBorder="1" applyAlignment="1">
      <alignment horizontal="center" vertical="top" wrapText="1" readingOrder="2"/>
    </xf>
    <xf numFmtId="165" fontId="20" fillId="4" borderId="40" xfId="1" applyNumberFormat="1" applyFont="1" applyFill="1" applyBorder="1" applyAlignment="1" applyProtection="1">
      <alignment horizontal="center" vertical="center" readingOrder="2"/>
      <protection hidden="1"/>
    </xf>
    <xf numFmtId="165" fontId="20" fillId="4" borderId="0" xfId="1" applyNumberFormat="1" applyFont="1" applyFill="1" applyBorder="1" applyAlignment="1" applyProtection="1">
      <alignment horizontal="center" vertical="center" readingOrder="2"/>
      <protection hidden="1"/>
    </xf>
    <xf numFmtId="165" fontId="20" fillId="4" borderId="50" xfId="1" applyNumberFormat="1" applyFont="1" applyFill="1" applyBorder="1" applyAlignment="1" applyProtection="1">
      <alignment horizontal="center" vertical="center" readingOrder="2"/>
      <protection hidden="1"/>
    </xf>
    <xf numFmtId="0" fontId="0" fillId="0" borderId="0" xfId="0" applyBorder="1" applyAlignment="1">
      <alignment horizontal="center"/>
    </xf>
    <xf numFmtId="0" fontId="3" fillId="4" borderId="0" xfId="0" applyFont="1" applyFill="1" applyBorder="1" applyAlignment="1">
      <alignment horizontal="center" vertical="top" wrapText="1" readingOrder="2"/>
    </xf>
    <xf numFmtId="0" fontId="3" fillId="4" borderId="16" xfId="0" applyFont="1" applyFill="1" applyBorder="1" applyAlignment="1">
      <alignment horizontal="center" vertical="top" wrapText="1" readingOrder="2"/>
    </xf>
    <xf numFmtId="0" fontId="0" fillId="4" borderId="31" xfId="0" applyFill="1" applyBorder="1" applyAlignment="1" applyProtection="1">
      <alignment horizontal="right"/>
      <protection locked="0"/>
    </xf>
    <xf numFmtId="0" fontId="0" fillId="4" borderId="29" xfId="0" applyFill="1" applyBorder="1" applyAlignment="1" applyProtection="1">
      <alignment horizontal="right"/>
      <protection locked="0"/>
    </xf>
    <xf numFmtId="0" fontId="0" fillId="4" borderId="32" xfId="0" applyFill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wrapText="1" readingOrder="2"/>
      <protection hidden="1"/>
    </xf>
    <xf numFmtId="0" fontId="0" fillId="14" borderId="2" xfId="0" applyFill="1" applyBorder="1" applyAlignment="1" applyProtection="1">
      <alignment horizontal="center"/>
      <protection hidden="1"/>
    </xf>
    <xf numFmtId="0" fontId="4" fillId="4" borderId="84" xfId="0" applyFont="1" applyFill="1" applyBorder="1" applyAlignment="1" applyProtection="1">
      <alignment horizontal="right" vertical="top" wrapText="1" readingOrder="2"/>
      <protection hidden="1"/>
    </xf>
    <xf numFmtId="0" fontId="4" fillId="4" borderId="54" xfId="0" applyFont="1" applyFill="1" applyBorder="1" applyAlignment="1" applyProtection="1">
      <alignment horizontal="right" vertical="top" wrapText="1" readingOrder="2"/>
      <protection hidden="1"/>
    </xf>
    <xf numFmtId="0" fontId="4" fillId="4" borderId="26" xfId="0" applyFont="1" applyFill="1" applyBorder="1" applyAlignment="1" applyProtection="1">
      <alignment horizontal="right" vertical="top" wrapText="1" readingOrder="2"/>
      <protection hidden="1"/>
    </xf>
    <xf numFmtId="0" fontId="4" fillId="0" borderId="85" xfId="0" applyFont="1" applyBorder="1" applyAlignment="1" applyProtection="1">
      <alignment horizontal="right"/>
      <protection hidden="1"/>
    </xf>
    <xf numFmtId="0" fontId="4" fillId="0" borderId="86" xfId="0" applyFont="1" applyBorder="1" applyAlignment="1" applyProtection="1">
      <alignment horizontal="right"/>
      <protection hidden="1"/>
    </xf>
    <xf numFmtId="0" fontId="4" fillId="0" borderId="87" xfId="0" applyFont="1" applyBorder="1" applyAlignment="1" applyProtection="1">
      <alignment horizontal="right"/>
      <protection hidden="1"/>
    </xf>
    <xf numFmtId="0" fontId="4" fillId="4" borderId="100" xfId="0" applyFont="1" applyFill="1" applyBorder="1" applyAlignment="1" applyProtection="1">
      <alignment horizontal="right"/>
      <protection hidden="1"/>
    </xf>
    <xf numFmtId="0" fontId="4" fillId="4" borderId="88" xfId="0" applyFont="1" applyFill="1" applyBorder="1" applyAlignment="1" applyProtection="1">
      <alignment horizontal="right"/>
      <protection hidden="1"/>
    </xf>
    <xf numFmtId="0" fontId="4" fillId="4" borderId="101" xfId="0" applyFont="1" applyFill="1" applyBorder="1" applyAlignment="1" applyProtection="1">
      <alignment horizontal="right"/>
      <protection hidden="1"/>
    </xf>
    <xf numFmtId="0" fontId="4" fillId="4" borderId="102" xfId="0" applyFont="1" applyFill="1" applyBorder="1" applyAlignment="1" applyProtection="1">
      <alignment horizontal="right"/>
      <protection hidden="1"/>
    </xf>
    <xf numFmtId="0" fontId="4" fillId="4" borderId="89" xfId="0" applyFont="1" applyFill="1" applyBorder="1" applyAlignment="1" applyProtection="1">
      <alignment horizontal="right"/>
      <protection hidden="1"/>
    </xf>
    <xf numFmtId="0" fontId="4" fillId="4" borderId="103" xfId="0" applyFont="1" applyFill="1" applyBorder="1" applyAlignment="1" applyProtection="1">
      <alignment horizontal="right"/>
      <protection hidden="1"/>
    </xf>
    <xf numFmtId="0" fontId="3" fillId="0" borderId="104" xfId="0" applyFont="1" applyFill="1" applyBorder="1" applyAlignment="1" applyProtection="1">
      <alignment horizontal="right"/>
      <protection hidden="1"/>
    </xf>
    <xf numFmtId="0" fontId="3" fillId="0" borderId="90" xfId="0" applyFont="1" applyFill="1" applyBorder="1" applyAlignment="1" applyProtection="1">
      <alignment horizontal="right"/>
      <protection hidden="1"/>
    </xf>
    <xf numFmtId="0" fontId="3" fillId="0" borderId="105" xfId="0" applyFont="1" applyFill="1" applyBorder="1" applyAlignment="1" applyProtection="1">
      <alignment horizontal="right"/>
      <protection hidden="1"/>
    </xf>
    <xf numFmtId="0" fontId="3" fillId="0" borderId="106" xfId="0" applyFont="1" applyFill="1" applyBorder="1" applyAlignment="1" applyProtection="1">
      <alignment horizontal="right"/>
      <protection hidden="1"/>
    </xf>
    <xf numFmtId="0" fontId="3" fillId="0" borderId="107" xfId="0" applyFont="1" applyFill="1" applyBorder="1" applyAlignment="1" applyProtection="1">
      <alignment horizontal="right"/>
      <protection hidden="1"/>
    </xf>
    <xf numFmtId="0" fontId="3" fillId="0" borderId="108" xfId="0" applyFont="1" applyFill="1" applyBorder="1" applyAlignment="1" applyProtection="1">
      <alignment horizontal="right"/>
      <protection hidden="1"/>
    </xf>
    <xf numFmtId="165" fontId="3" fillId="11" borderId="91" xfId="1" applyNumberFormat="1" applyFont="1" applyFill="1" applyBorder="1" applyAlignment="1" applyProtection="1">
      <alignment horizontal="center" vertical="top" wrapText="1"/>
      <protection hidden="1"/>
    </xf>
    <xf numFmtId="165" fontId="3" fillId="11" borderId="92" xfId="1" applyNumberFormat="1" applyFont="1" applyFill="1" applyBorder="1" applyAlignment="1" applyProtection="1">
      <alignment horizontal="center" vertical="top" wrapText="1"/>
      <protection hidden="1"/>
    </xf>
    <xf numFmtId="165" fontId="3" fillId="11" borderId="93" xfId="1" applyNumberFormat="1" applyFont="1" applyFill="1" applyBorder="1" applyAlignment="1" applyProtection="1">
      <alignment horizontal="center" vertical="top" wrapText="1"/>
      <protection hidden="1"/>
    </xf>
    <xf numFmtId="165" fontId="3" fillId="11" borderId="94" xfId="1" applyNumberFormat="1" applyFont="1" applyFill="1" applyBorder="1" applyAlignment="1" applyProtection="1">
      <alignment horizontal="center" vertical="top" wrapText="1"/>
      <protection hidden="1"/>
    </xf>
    <xf numFmtId="165" fontId="3" fillId="4" borderId="95" xfId="1" applyNumberFormat="1" applyFont="1" applyFill="1" applyBorder="1" applyAlignment="1" applyProtection="1">
      <alignment horizontal="center" vertical="center" wrapText="1"/>
      <protection hidden="1"/>
    </xf>
    <xf numFmtId="165" fontId="3" fillId="4" borderId="96" xfId="1" applyNumberFormat="1" applyFont="1" applyFill="1" applyBorder="1" applyAlignment="1" applyProtection="1">
      <alignment horizontal="center" vertical="center" wrapText="1"/>
      <protection hidden="1"/>
    </xf>
    <xf numFmtId="0" fontId="8" fillId="13" borderId="47" xfId="0" applyFont="1" applyFill="1" applyBorder="1" applyAlignment="1" applyProtection="1">
      <alignment horizontal="center" vertical="center" textRotation="90" wrapText="1"/>
      <protection hidden="1"/>
    </xf>
    <xf numFmtId="0" fontId="8" fillId="13" borderId="45" xfId="0" applyFont="1" applyFill="1" applyBorder="1" applyAlignment="1" applyProtection="1">
      <alignment horizontal="center" vertical="center" textRotation="90" wrapText="1"/>
      <protection hidden="1"/>
    </xf>
    <xf numFmtId="0" fontId="8" fillId="13" borderId="65" xfId="0" applyFont="1" applyFill="1" applyBorder="1" applyAlignment="1" applyProtection="1">
      <alignment horizontal="center" vertical="center" textRotation="90" wrapText="1"/>
      <protection hidden="1"/>
    </xf>
    <xf numFmtId="0" fontId="0" fillId="0" borderId="0" xfId="0" applyAlignment="1" applyProtection="1">
      <alignment horizontal="center"/>
      <protection hidden="1"/>
    </xf>
    <xf numFmtId="0" fontId="8" fillId="8" borderId="30" xfId="0" applyFont="1" applyFill="1" applyBorder="1" applyAlignment="1" applyProtection="1">
      <alignment horizontal="center" vertical="center" textRotation="90"/>
      <protection hidden="1"/>
    </xf>
    <xf numFmtId="0" fontId="8" fillId="8" borderId="20" xfId="0" applyFont="1" applyFill="1" applyBorder="1" applyAlignment="1" applyProtection="1">
      <alignment horizontal="center" vertical="center" textRotation="90"/>
      <protection hidden="1"/>
    </xf>
    <xf numFmtId="0" fontId="8" fillId="8" borderId="21" xfId="0" applyFont="1" applyFill="1" applyBorder="1" applyAlignment="1" applyProtection="1">
      <alignment horizontal="center" vertical="center" textRotation="90"/>
      <protection hidden="1"/>
    </xf>
    <xf numFmtId="0" fontId="0" fillId="0" borderId="73" xfId="0" applyNumberFormat="1" applyBorder="1" applyProtection="1">
      <protection hidden="1"/>
    </xf>
  </cellXfs>
  <cellStyles count="4">
    <cellStyle name="Comma" xfId="1" builtinId="3"/>
    <cellStyle name="Normal" xfId="0" builtinId="0"/>
    <cellStyle name="Percent" xfId="2" builtinId="5"/>
    <cellStyle name="היפר-קישור" xfId="3" builtinId="8"/>
  </cellStyles>
  <dxfs count="117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009900"/>
      <color rgb="FFD60093"/>
      <color rgb="FFFF66CC"/>
      <color rgb="FFFFFF99"/>
      <color rgb="FFFFFF66"/>
      <color rgb="FF0FA92C"/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21167</xdr:colOff>
      <xdr:row>0</xdr:row>
      <xdr:rowOff>46043</xdr:rowOff>
    </xdr:from>
    <xdr:to>
      <xdr:col>9</xdr:col>
      <xdr:colOff>0</xdr:colOff>
      <xdr:row>2</xdr:row>
      <xdr:rowOff>262302</xdr:rowOff>
    </xdr:to>
    <xdr:pic>
      <xdr:nvPicPr>
        <xdr:cNvPr id="3" name="Picture 2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51520833" y="46043"/>
          <a:ext cx="1206500" cy="616309"/>
        </a:xfrm>
        <a:prstGeom prst="rect">
          <a:avLst/>
        </a:prstGeom>
        <a:ln>
          <a:solidFill>
            <a:srgbClr val="9900CC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292093</xdr:colOff>
      <xdr:row>0</xdr:row>
      <xdr:rowOff>29603</xdr:rowOff>
    </xdr:from>
    <xdr:to>
      <xdr:col>17</xdr:col>
      <xdr:colOff>523875</xdr:colOff>
      <xdr:row>1</xdr:row>
      <xdr:rowOff>184268</xdr:rowOff>
    </xdr:to>
    <xdr:pic>
      <xdr:nvPicPr>
        <xdr:cNvPr id="2" name="Picture 3" descr="פעמוני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6799325" y="29603"/>
          <a:ext cx="841382" cy="354690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333375</xdr:colOff>
      <xdr:row>1</xdr:row>
      <xdr:rowOff>1</xdr:rowOff>
    </xdr:from>
    <xdr:to>
      <xdr:col>18</xdr:col>
      <xdr:colOff>276225</xdr:colOff>
      <xdr:row>2</xdr:row>
      <xdr:rowOff>139028</xdr:rowOff>
    </xdr:to>
    <xdr:pic>
      <xdr:nvPicPr>
        <xdr:cNvPr id="2" name="Picture 3" descr="פעמוני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5723000" y="171451"/>
          <a:ext cx="714375" cy="339052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41259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ecapp.taxes.gov.il/srsimulatorNZ/" TargetMode="External"/><Relationship Id="rId1" Type="http://schemas.openxmlformats.org/officeDocument/2006/relationships/hyperlink" Target="http://taxes.gov.il/Pages/TestNekudotZicuiCalculator.aspx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 tint="0.59999389629810485"/>
  </sheetPr>
  <dimension ref="A1:T29"/>
  <sheetViews>
    <sheetView rightToLeft="1" tabSelected="1" zoomScaleNormal="100" workbookViewId="0">
      <selection activeCell="B4" sqref="B4:O4"/>
    </sheetView>
  </sheetViews>
  <sheetFormatPr defaultRowHeight="14.25" x14ac:dyDescent="0.2"/>
  <sheetData>
    <row r="1" spans="1:20" ht="15" thickBot="1" x14ac:dyDescent="0.25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0" ht="15.75" thickBot="1" x14ac:dyDescent="0.3">
      <c r="A2" s="152"/>
      <c r="B2" s="152"/>
      <c r="C2" s="152"/>
      <c r="D2" s="152"/>
      <c r="E2" s="152"/>
      <c r="F2" s="152"/>
      <c r="G2" s="152"/>
      <c r="H2" s="152"/>
      <c r="I2" s="152"/>
      <c r="K2" s="152"/>
      <c r="L2" s="152"/>
      <c r="M2" s="152"/>
      <c r="N2" s="207" t="s">
        <v>123</v>
      </c>
      <c r="O2" s="208" t="s">
        <v>173</v>
      </c>
      <c r="P2" s="152"/>
      <c r="Q2" s="152"/>
      <c r="R2" s="152"/>
      <c r="S2" s="152"/>
      <c r="T2" s="152"/>
    </row>
    <row r="3" spans="1:20" s="1" customFormat="1" ht="27.75" customHeight="1" thickBot="1" x14ac:dyDescent="0.25">
      <c r="A3" s="10"/>
      <c r="B3" s="10"/>
      <c r="C3" s="10"/>
      <c r="D3" s="10"/>
      <c r="E3" s="10"/>
      <c r="F3" s="10"/>
      <c r="G3" s="10"/>
      <c r="H3" s="10"/>
      <c r="I3" s="10"/>
      <c r="J3" s="348" t="s">
        <v>169</v>
      </c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27" thickBot="1" x14ac:dyDescent="0.25">
      <c r="A4" s="152"/>
      <c r="B4" s="380" t="s">
        <v>93</v>
      </c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2"/>
      <c r="P4" s="152"/>
      <c r="Q4" s="152"/>
      <c r="R4" s="152"/>
      <c r="S4" s="152"/>
      <c r="T4" s="152"/>
    </row>
    <row r="5" spans="1:20" ht="19.5" customHeight="1" x14ac:dyDescent="0.2">
      <c r="A5" s="152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52"/>
      <c r="Q5" s="152"/>
      <c r="R5" s="152"/>
      <c r="S5" s="152"/>
      <c r="T5" s="152"/>
    </row>
    <row r="6" spans="1:20" ht="15.75" x14ac:dyDescent="0.25">
      <c r="A6" s="152"/>
      <c r="B6" s="158" t="s">
        <v>94</v>
      </c>
      <c r="C6" s="159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35"/>
      <c r="R6" s="152"/>
      <c r="S6" s="152"/>
      <c r="T6" s="152"/>
    </row>
    <row r="7" spans="1:20" ht="15.75" x14ac:dyDescent="0.25">
      <c r="A7" s="152"/>
      <c r="B7" s="160" t="s">
        <v>96</v>
      </c>
      <c r="C7" s="159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34"/>
      <c r="R7" s="152"/>
      <c r="S7" s="152"/>
      <c r="T7" s="152"/>
    </row>
    <row r="8" spans="1:20" ht="15.75" x14ac:dyDescent="0.25">
      <c r="A8" s="152"/>
      <c r="B8" s="160" t="s">
        <v>114</v>
      </c>
      <c r="C8" s="159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34"/>
      <c r="R8" s="152"/>
      <c r="S8" s="152"/>
      <c r="T8" s="152"/>
    </row>
    <row r="9" spans="1:20" ht="15" x14ac:dyDescent="0.2">
      <c r="A9" s="152"/>
      <c r="B9" s="159"/>
      <c r="C9" s="159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</row>
    <row r="10" spans="1:20" ht="15.75" x14ac:dyDescent="0.25">
      <c r="A10" s="152"/>
      <c r="B10" s="161" t="s">
        <v>97</v>
      </c>
      <c r="C10" s="159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</row>
    <row r="11" spans="1:20" ht="15" x14ac:dyDescent="0.2">
      <c r="A11" s="152"/>
      <c r="B11" s="162" t="s">
        <v>100</v>
      </c>
      <c r="C11" s="159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</row>
    <row r="12" spans="1:20" ht="15" x14ac:dyDescent="0.2">
      <c r="A12" s="152"/>
      <c r="B12" s="162" t="s">
        <v>99</v>
      </c>
      <c r="C12" s="159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</row>
    <row r="13" spans="1:20" ht="15" x14ac:dyDescent="0.2">
      <c r="A13" s="152"/>
      <c r="B13" s="159"/>
      <c r="C13" s="162" t="s">
        <v>102</v>
      </c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</row>
    <row r="14" spans="1:20" ht="15" x14ac:dyDescent="0.2">
      <c r="A14" s="152"/>
      <c r="B14" s="159"/>
      <c r="C14" s="162" t="s">
        <v>101</v>
      </c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</row>
    <row r="15" spans="1:20" ht="15" x14ac:dyDescent="0.2">
      <c r="A15" s="152"/>
      <c r="B15" s="159"/>
      <c r="C15" s="159" t="s">
        <v>160</v>
      </c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</row>
    <row r="16" spans="1:20" ht="15" x14ac:dyDescent="0.2">
      <c r="A16" s="152"/>
      <c r="B16" s="159"/>
      <c r="C16" s="159" t="s">
        <v>161</v>
      </c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</row>
    <row r="17" spans="1:20" ht="15" x14ac:dyDescent="0.2">
      <c r="A17" s="152"/>
      <c r="B17" s="159"/>
      <c r="C17" s="159" t="s">
        <v>98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</row>
    <row r="18" spans="1:20" ht="15" x14ac:dyDescent="0.2">
      <c r="A18" s="152"/>
      <c r="B18" s="159"/>
      <c r="C18" s="159" t="s">
        <v>162</v>
      </c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</row>
    <row r="19" spans="1:20" ht="15" x14ac:dyDescent="0.2">
      <c r="A19" s="152"/>
      <c r="B19" s="162" t="s">
        <v>103</v>
      </c>
      <c r="C19" s="159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</row>
    <row r="20" spans="1:20" ht="15" x14ac:dyDescent="0.2">
      <c r="A20" s="152"/>
      <c r="B20" s="159"/>
      <c r="C20" s="159" t="s">
        <v>163</v>
      </c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</row>
    <row r="21" spans="1:20" ht="15" x14ac:dyDescent="0.2">
      <c r="A21" s="152"/>
      <c r="B21" s="159"/>
      <c r="C21" s="159" t="s">
        <v>164</v>
      </c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</row>
    <row r="22" spans="1:20" ht="15" x14ac:dyDescent="0.2">
      <c r="A22" s="152"/>
      <c r="B22" s="152"/>
      <c r="C22" s="159" t="s">
        <v>120</v>
      </c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</row>
    <row r="23" spans="1:20" x14ac:dyDescent="0.2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</row>
    <row r="24" spans="1:20" x14ac:dyDescent="0.2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</row>
    <row r="25" spans="1:20" x14ac:dyDescent="0.2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</row>
    <row r="26" spans="1:20" x14ac:dyDescent="0.2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</row>
    <row r="27" spans="1:20" x14ac:dyDescent="0.2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</row>
    <row r="28" spans="1:20" x14ac:dyDescent="0.2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</row>
    <row r="29" spans="1:20" x14ac:dyDescent="0.2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</row>
  </sheetData>
  <sheetProtection password="CC49" sheet="1" objects="1" scenarios="1"/>
  <mergeCells count="1">
    <mergeCell ref="B4:O4"/>
  </mergeCells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125" defaultRowHeight="14.25" x14ac:dyDescent="0.2"/>
  <cols>
    <col min="1" max="1" width="1.125" style="1" customWidth="1"/>
    <col min="2" max="2" width="29" style="1" customWidth="1"/>
    <col min="3" max="3" width="9.375" style="1" customWidth="1"/>
    <col min="4" max="5" width="10" style="1" customWidth="1"/>
    <col min="6" max="6" width="11.625" style="1" hidden="1" customWidth="1"/>
    <col min="7" max="8" width="10" style="1" customWidth="1"/>
    <col min="9" max="9" width="6.125" style="1" customWidth="1"/>
    <col min="10" max="10" width="10.75" style="1" customWidth="1"/>
    <col min="11" max="11" width="2.875" style="1" customWidth="1"/>
    <col min="12" max="12" width="3.75" style="1" customWidth="1"/>
    <col min="13" max="13" width="31.625" style="1" customWidth="1"/>
    <col min="14" max="14" width="9.875" style="1" customWidth="1"/>
    <col min="15" max="15" width="10.125" style="2" customWidth="1"/>
    <col min="16" max="16" width="38.25" style="2" customWidth="1"/>
    <col min="17" max="17" width="11.625" style="20" customWidth="1"/>
    <col min="18" max="18" width="5.875" style="1" hidden="1" customWidth="1"/>
    <col min="19" max="19" width="9.875" style="1" hidden="1" customWidth="1"/>
    <col min="20" max="20" width="11.75" style="1" hidden="1" customWidth="1"/>
    <col min="21" max="21" width="9.125" style="1" hidden="1" customWidth="1"/>
    <col min="22" max="22" width="15.375" style="1" hidden="1" customWidth="1"/>
    <col min="23" max="23" width="10.25" style="1" hidden="1" customWidth="1"/>
    <col min="24" max="24" width="13.125" style="1" customWidth="1"/>
    <col min="25" max="25" width="14.625" style="1" customWidth="1"/>
    <col min="26" max="26" width="9.125" style="1"/>
    <col min="27" max="27" width="0" style="1" hidden="1" customWidth="1"/>
    <col min="28" max="28" width="9.125" style="1" hidden="1" customWidth="1"/>
    <col min="29" max="36" width="9.125" style="56" hidden="1" customWidth="1"/>
    <col min="37" max="37" width="9.125" style="1" hidden="1" customWidth="1"/>
    <col min="38" max="39" width="0" style="1" hidden="1" customWidth="1"/>
    <col min="40" max="40" width="10.625" style="1" hidden="1" customWidth="1"/>
    <col min="41" max="16384" width="9.125" style="1"/>
  </cols>
  <sheetData>
    <row r="1" spans="1:40" ht="10.5" customHeight="1" thickBot="1" x14ac:dyDescent="0.25">
      <c r="A1" s="10"/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2"/>
      <c r="P1" s="12"/>
      <c r="R1" s="10"/>
      <c r="AC1" s="56" t="s">
        <v>57</v>
      </c>
      <c r="AD1" s="56" t="s">
        <v>153</v>
      </c>
      <c r="AE1" s="56" t="s">
        <v>63</v>
      </c>
      <c r="AF1" s="56" t="s">
        <v>36</v>
      </c>
      <c r="AG1" s="57" t="s">
        <v>84</v>
      </c>
    </row>
    <row r="2" spans="1:40" ht="15.75" customHeight="1" x14ac:dyDescent="0.3">
      <c r="A2" s="10"/>
      <c r="B2" s="97" t="s">
        <v>27</v>
      </c>
      <c r="C2" s="255">
        <f>'שיקוף לעסק'!C2</f>
        <v>0</v>
      </c>
      <c r="D2" s="317"/>
      <c r="E2" s="453" t="s">
        <v>15</v>
      </c>
      <c r="F2" s="454"/>
      <c r="G2" s="455"/>
      <c r="H2" s="319">
        <f>N4-N5-N2</f>
        <v>0</v>
      </c>
      <c r="I2" s="10"/>
      <c r="J2" s="10"/>
      <c r="K2" s="39"/>
      <c r="L2" s="29"/>
      <c r="M2" s="286" t="s">
        <v>49</v>
      </c>
      <c r="N2" s="287">
        <f>SUMIF(D11:D44,AE1,H11:H44)+SUMIF(D11:D44,AE2,F11:F44)</f>
        <v>0</v>
      </c>
      <c r="O2" s="20"/>
      <c r="P2" s="101"/>
      <c r="R2" s="10"/>
      <c r="AC2" s="56" t="s">
        <v>78</v>
      </c>
      <c r="AD2" s="56" t="s">
        <v>154</v>
      </c>
      <c r="AE2" s="56" t="s">
        <v>64</v>
      </c>
      <c r="AF2" s="56" t="s">
        <v>37</v>
      </c>
      <c r="AG2" s="58">
        <f>IF(C6=AF2,'שיעורי מס'!D5,0)</f>
        <v>0.17</v>
      </c>
    </row>
    <row r="3" spans="1:40" ht="15.75" customHeight="1" x14ac:dyDescent="0.3">
      <c r="A3" s="10"/>
      <c r="B3" s="98" t="s">
        <v>25</v>
      </c>
      <c r="C3" s="256">
        <f>יול!C3</f>
        <v>0</v>
      </c>
      <c r="D3" s="317"/>
      <c r="E3" s="456" t="s">
        <v>61</v>
      </c>
      <c r="F3" s="457"/>
      <c r="G3" s="458"/>
      <c r="H3" s="320">
        <f>N4-N5-N3</f>
        <v>0</v>
      </c>
      <c r="I3" s="10"/>
      <c r="J3" s="10"/>
      <c r="K3" s="40"/>
      <c r="L3" s="30"/>
      <c r="M3" s="47" t="s">
        <v>149</v>
      </c>
      <c r="N3" s="48">
        <f>H45</f>
        <v>0</v>
      </c>
      <c r="O3" s="20"/>
      <c r="P3" s="102"/>
      <c r="R3" s="10"/>
      <c r="AC3" s="56" t="s">
        <v>79</v>
      </c>
    </row>
    <row r="4" spans="1:40" ht="15.75" customHeight="1" thickBot="1" x14ac:dyDescent="0.3">
      <c r="A4" s="10"/>
      <c r="B4" s="98" t="s">
        <v>39</v>
      </c>
      <c r="C4" s="272" t="str">
        <f>TEXT(DATE(2000,MOD((VLOOKUP(יול!C4,ינו!V11:W22,2,)+1),12),1),"mmmm")</f>
        <v>אוגוסט</v>
      </c>
      <c r="D4" s="325"/>
      <c r="E4" s="459" t="s">
        <v>16</v>
      </c>
      <c r="F4" s="460"/>
      <c r="G4" s="461"/>
      <c r="H4" s="321">
        <f>AJ23</f>
        <v>0</v>
      </c>
      <c r="I4" s="10"/>
      <c r="J4" s="10"/>
      <c r="K4" s="39"/>
      <c r="L4" s="29"/>
      <c r="M4" s="49" t="s">
        <v>48</v>
      </c>
      <c r="N4" s="48">
        <f>SUMIF(M11:M298,AC10,N11:N298)</f>
        <v>0</v>
      </c>
      <c r="O4" s="12"/>
      <c r="P4" s="44"/>
      <c r="Q4" s="35"/>
      <c r="R4" s="10"/>
      <c r="AC4" s="114" t="s">
        <v>80</v>
      </c>
    </row>
    <row r="5" spans="1:40" ht="15.75" customHeight="1" thickBot="1" x14ac:dyDescent="0.3">
      <c r="A5" s="10"/>
      <c r="B5" s="99" t="s">
        <v>26</v>
      </c>
      <c r="C5" s="116">
        <f>יול!C5</f>
        <v>2.25</v>
      </c>
      <c r="D5" s="199"/>
      <c r="E5" s="462" t="s">
        <v>33</v>
      </c>
      <c r="F5" s="463"/>
      <c r="G5" s="464"/>
      <c r="H5" s="322">
        <f>AJ30</f>
        <v>0</v>
      </c>
      <c r="I5" s="10"/>
      <c r="J5" s="471" t="s">
        <v>158</v>
      </c>
      <c r="K5" s="472"/>
      <c r="L5" s="29"/>
      <c r="M5" s="49" t="s">
        <v>50</v>
      </c>
      <c r="N5" s="48">
        <f>SUM(T11:T298)</f>
        <v>0</v>
      </c>
      <c r="O5" s="12"/>
      <c r="P5" s="206" t="s">
        <v>115</v>
      </c>
      <c r="Q5" s="45"/>
      <c r="R5" s="10"/>
      <c r="AC5" s="114" t="s">
        <v>81</v>
      </c>
    </row>
    <row r="6" spans="1:40" ht="15.75" customHeight="1" thickBot="1" x14ac:dyDescent="0.3">
      <c r="A6" s="10"/>
      <c r="B6" s="99" t="s">
        <v>38</v>
      </c>
      <c r="C6" s="116" t="str">
        <f>יול!C6</f>
        <v>מורשה</v>
      </c>
      <c r="D6" s="199"/>
      <c r="E6" s="465" t="s">
        <v>17</v>
      </c>
      <c r="F6" s="466"/>
      <c r="G6" s="467"/>
      <c r="H6" s="323">
        <f>H2-H4-H5</f>
        <v>0</v>
      </c>
      <c r="I6" s="10"/>
      <c r="J6" s="473"/>
      <c r="K6" s="474"/>
      <c r="L6" s="22"/>
      <c r="M6" s="50" t="s">
        <v>150</v>
      </c>
      <c r="N6" s="48">
        <f>J45</f>
        <v>0</v>
      </c>
      <c r="P6" s="154" t="s">
        <v>95</v>
      </c>
      <c r="Q6" s="34"/>
      <c r="R6" s="10"/>
    </row>
    <row r="7" spans="1:40" ht="15.75" customHeight="1" thickBot="1" x14ac:dyDescent="0.3">
      <c r="A7" s="10"/>
      <c r="B7" s="100" t="s">
        <v>65</v>
      </c>
      <c r="C7" s="117" t="str">
        <f>יול!C7</f>
        <v>לא</v>
      </c>
      <c r="D7" s="199"/>
      <c r="E7" s="468" t="s">
        <v>47</v>
      </c>
      <c r="F7" s="469"/>
      <c r="G7" s="470"/>
      <c r="H7" s="323">
        <f>SUMIF(AL11:AL44,1,H11:H44)+SUMIF(AL11:AL44,1,J11:J44)-SUMIF(AM11:AM44,1,C11:C44)+SUMIF(AM11:AM44,1,H11:H44)+SUMIF(AM11:AM44,1,J11:J44)+SUMIF(AN11:AN44,1,C11:C44)</f>
        <v>0</v>
      </c>
      <c r="I7" s="10"/>
      <c r="J7" s="475">
        <f>IF(H6&gt;0,H6+H7,H7)</f>
        <v>0</v>
      </c>
      <c r="K7" s="476"/>
      <c r="L7" s="22"/>
      <c r="M7" s="51" t="s">
        <v>51</v>
      </c>
      <c r="N7" s="52">
        <f>N5-N6</f>
        <v>0</v>
      </c>
      <c r="O7" s="31"/>
      <c r="P7" s="155" t="s">
        <v>113</v>
      </c>
      <c r="Q7" s="31"/>
      <c r="R7" s="10"/>
    </row>
    <row r="8" spans="1:40" ht="5.25" customHeight="1" thickBot="1" x14ac:dyDescent="0.3">
      <c r="A8" s="10"/>
      <c r="B8" s="23"/>
      <c r="C8" s="24"/>
      <c r="D8" s="24"/>
      <c r="E8" s="24"/>
      <c r="F8" s="24"/>
      <c r="G8" s="24"/>
      <c r="H8" s="25"/>
      <c r="I8" s="25"/>
      <c r="J8" s="26"/>
      <c r="K8" s="26"/>
      <c r="L8" s="26"/>
      <c r="M8" s="26"/>
      <c r="N8" s="24"/>
      <c r="O8" s="27"/>
      <c r="P8" s="27"/>
      <c r="Q8" s="42"/>
      <c r="R8" s="10"/>
    </row>
    <row r="9" spans="1:40" ht="35.25" customHeight="1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1" t="s">
        <v>92</v>
      </c>
      <c r="O9" s="110"/>
      <c r="P9" s="12"/>
      <c r="R9" s="10"/>
      <c r="AL9" s="328" t="s">
        <v>159</v>
      </c>
      <c r="AM9" s="56"/>
      <c r="AN9" s="56"/>
    </row>
    <row r="10" spans="1:40" ht="33" customHeight="1" thickBot="1" x14ac:dyDescent="0.3">
      <c r="A10" s="10"/>
      <c r="B10" s="103" t="s">
        <v>1</v>
      </c>
      <c r="C10" s="104" t="s">
        <v>2</v>
      </c>
      <c r="D10" s="79" t="s">
        <v>151</v>
      </c>
      <c r="E10" s="82" t="s">
        <v>152</v>
      </c>
      <c r="F10" s="105" t="s">
        <v>142</v>
      </c>
      <c r="G10" s="106" t="s">
        <v>34</v>
      </c>
      <c r="H10" s="106" t="s">
        <v>62</v>
      </c>
      <c r="I10" s="106" t="str">
        <f>IF(C6=AF1,"[לא לשימוש]","% הכרה למע""מ")</f>
        <v>% הכרה למע"מ</v>
      </c>
      <c r="J10" s="104" t="str">
        <f>IF(C6=AF1,"[לא לשימוש]","מע""מ לקיזוז")</f>
        <v>מע"מ לקיזוז</v>
      </c>
      <c r="K10" s="10"/>
      <c r="L10" s="107" t="s">
        <v>77</v>
      </c>
      <c r="M10" s="108" t="s">
        <v>52</v>
      </c>
      <c r="N10" s="108" t="s">
        <v>2</v>
      </c>
      <c r="O10" s="108" t="s">
        <v>53</v>
      </c>
      <c r="P10" s="109" t="s">
        <v>54</v>
      </c>
      <c r="Q10" s="42"/>
      <c r="S10" s="113" t="s">
        <v>82</v>
      </c>
      <c r="T10" s="113" t="s">
        <v>83</v>
      </c>
      <c r="AC10" s="200" t="s">
        <v>55</v>
      </c>
      <c r="AL10" s="327" t="s">
        <v>155</v>
      </c>
      <c r="AM10" s="327" t="s">
        <v>156</v>
      </c>
      <c r="AN10" s="327" t="s">
        <v>157</v>
      </c>
    </row>
    <row r="11" spans="1:40" ht="15.75" customHeight="1" thickBot="1" x14ac:dyDescent="0.25">
      <c r="A11" s="10"/>
      <c r="B11" s="118" t="str">
        <f>יול!B11</f>
        <v>שכר דירה</v>
      </c>
      <c r="C11" s="125">
        <f t="shared" ref="C11:C44" si="0">SUMIF($M$11:$M$298,B11,$N$11:$N$298)</f>
        <v>0</v>
      </c>
      <c r="D11" s="335" t="str">
        <f>IF($C$7=יול!$C$7,יול!D11,IF($C$7=$AE$2,'שיקוף לעסק'!AA11,'שיקוף לעסק'!AE11))</f>
        <v>לא</v>
      </c>
      <c r="E11" s="330" t="str">
        <f>IF($C$7=יול!$C$7,יול!E11,IF($C$7=$AE$2,'שיקוף לעסק'!AB11,'שיקוף לעסק'!AF11))</f>
        <v>עסק</v>
      </c>
      <c r="F11" s="122">
        <f>C11-J11</f>
        <v>0</v>
      </c>
      <c r="G11" s="121">
        <f>IF($C$7=יול!$C$7,יול!G11,IF($C$7=$AE$2,'שיקוף לעסק'!AC11,'שיקוף לעסק'!AG11))</f>
        <v>1</v>
      </c>
      <c r="H11" s="123">
        <f>G11*F11</f>
        <v>0</v>
      </c>
      <c r="I11" s="124">
        <f>IF($C$7=יול!$C$7,יול!I11,IF($C$7=$AE$2,'שיקוף לעסק'!AD11,'שיקוף לעסק'!AH11))</f>
        <v>1</v>
      </c>
      <c r="J11" s="125">
        <f>I11*(C11-(C11/(1+$AG$2)))</f>
        <v>0</v>
      </c>
      <c r="K11" s="10"/>
      <c r="L11" s="182"/>
      <c r="M11" s="183"/>
      <c r="N11" s="245"/>
      <c r="O11" s="183"/>
      <c r="P11" s="280"/>
      <c r="Q11" s="43"/>
      <c r="S11" s="273">
        <f t="shared" ref="S11:S74" si="1">$AG$2</f>
        <v>0.17</v>
      </c>
      <c r="T11" s="56">
        <f t="shared" ref="T11:T74" si="2">IF(M11=$AC$10,N11-N11/(1+S11),0)</f>
        <v>0</v>
      </c>
      <c r="AC11" s="77" t="str">
        <f>B11</f>
        <v>שכר דירה</v>
      </c>
      <c r="AH11" s="56" t="s">
        <v>85</v>
      </c>
      <c r="AL11" s="299">
        <f t="shared" ref="AL11:AL44" si="3">IF(D11=$AE$1,IF(E11=$AD$2,1,0),0)</f>
        <v>0</v>
      </c>
      <c r="AM11" s="299">
        <f t="shared" ref="AM11:AM44" si="4">IF(D11=$AE$1,IF(E11=$AD$1,1,0),0)</f>
        <v>0</v>
      </c>
      <c r="AN11" s="299">
        <f t="shared" ref="AN11:AN44" si="5">IF(D11=$AE$2,IF(E11=$AD$2,1,0),0)</f>
        <v>0</v>
      </c>
    </row>
    <row r="12" spans="1:40" ht="15.75" customHeight="1" thickBot="1" x14ac:dyDescent="0.3">
      <c r="A12" s="10"/>
      <c r="B12" s="119" t="str">
        <f>יול!B12</f>
        <v>ארנונה</v>
      </c>
      <c r="C12" s="129">
        <f t="shared" si="0"/>
        <v>0</v>
      </c>
      <c r="D12" s="331" t="str">
        <f>IF($C$7=יול!$C$7,יול!D12,IF($C$7=$AE$2,'שיקוף לעסק'!AA12,'שיקוף לעסק'!AE12))</f>
        <v>לא</v>
      </c>
      <c r="E12" s="332" t="str">
        <f>IF($C$7=יול!$C$7,יול!E12,IF($C$7=$AE$2,'שיקוף לעסק'!AB12,'שיקוף לעסק'!AF12))</f>
        <v>עסק</v>
      </c>
      <c r="F12" s="126">
        <f t="shared" ref="F12:F44" si="6">C12-J12</f>
        <v>0</v>
      </c>
      <c r="G12" s="127">
        <f>IF($C$7=יול!$C$7,יול!G12,IF($C$7=$AE$2,'שיקוף לעסק'!AC12,'שיקוף לעסק'!AG12))</f>
        <v>1</v>
      </c>
      <c r="H12" s="123">
        <f t="shared" ref="H12:H44" si="7">G12*F12</f>
        <v>0</v>
      </c>
      <c r="I12" s="128">
        <f>IF($C$7=יול!$C$7,יול!I12,IF($C$7=$AE$2,'שיקוף לעסק'!AD12,'שיקוף לעסק'!AH12))</f>
        <v>0</v>
      </c>
      <c r="J12" s="129">
        <f t="shared" ref="J12:J44" si="8">I12*(C12-(C12/(1+$AG$2)))</f>
        <v>0</v>
      </c>
      <c r="K12" s="10"/>
      <c r="L12" s="184"/>
      <c r="M12" s="185"/>
      <c r="N12" s="246"/>
      <c r="O12" s="186"/>
      <c r="P12" s="281"/>
      <c r="Q12" s="43"/>
      <c r="S12" s="273">
        <f t="shared" si="1"/>
        <v>0.17</v>
      </c>
      <c r="T12" s="56">
        <f t="shared" si="2"/>
        <v>0</v>
      </c>
      <c r="AC12" s="77" t="str">
        <f t="shared" ref="AC12:AC27" si="9">B12</f>
        <v>ארנונה</v>
      </c>
      <c r="AG12" s="60"/>
      <c r="AH12" s="61"/>
      <c r="AI12" s="61"/>
      <c r="AJ12" s="62" t="s">
        <v>22</v>
      </c>
      <c r="AL12" s="299">
        <f t="shared" si="3"/>
        <v>0</v>
      </c>
      <c r="AM12" s="299">
        <f t="shared" si="4"/>
        <v>0</v>
      </c>
      <c r="AN12" s="299">
        <f t="shared" si="5"/>
        <v>0</v>
      </c>
    </row>
    <row r="13" spans="1:40" ht="15.75" customHeight="1" x14ac:dyDescent="0.25">
      <c r="A13" s="10"/>
      <c r="B13" s="119" t="str">
        <f>יול!B13</f>
        <v>ועד בית</v>
      </c>
      <c r="C13" s="129">
        <f t="shared" si="0"/>
        <v>0</v>
      </c>
      <c r="D13" s="331" t="str">
        <f>IF($C$7=יול!$C$7,יול!D13,IF($C$7=$AE$2,'שיקוף לעסק'!AA13,'שיקוף לעסק'!AE13))</f>
        <v>לא</v>
      </c>
      <c r="E13" s="332" t="str">
        <f>IF($C$7=יול!$C$7,יול!E13,IF($C$7=$AE$2,'שיקוף לעסק'!AB13,'שיקוף לעסק'!AF13))</f>
        <v>עסק</v>
      </c>
      <c r="F13" s="126">
        <f t="shared" si="6"/>
        <v>0</v>
      </c>
      <c r="G13" s="127">
        <f>IF($C$7=יול!$C$7,יול!G13,IF($C$7=$AE$2,'שיקוף לעסק'!AC13,'שיקוף לעסק'!AG13))</f>
        <v>1</v>
      </c>
      <c r="H13" s="123">
        <f t="shared" si="7"/>
        <v>0</v>
      </c>
      <c r="I13" s="128">
        <f>IF($C$7=יול!$C$7,יול!I13,IF($C$7=$AE$2,'שיקוף לעסק'!AD13,'שיקוף לעסק'!AH13))</f>
        <v>0</v>
      </c>
      <c r="J13" s="129">
        <f t="shared" si="8"/>
        <v>0</v>
      </c>
      <c r="K13" s="10"/>
      <c r="L13" s="184"/>
      <c r="M13" s="185"/>
      <c r="N13" s="246"/>
      <c r="O13" s="186"/>
      <c r="P13" s="281"/>
      <c r="Q13" s="43"/>
      <c r="R13" s="10"/>
      <c r="S13" s="273">
        <f t="shared" si="1"/>
        <v>0.17</v>
      </c>
      <c r="T13" s="56">
        <f t="shared" si="2"/>
        <v>0</v>
      </c>
      <c r="AC13" s="77" t="str">
        <f t="shared" si="9"/>
        <v>ועד בית</v>
      </c>
      <c r="AG13" s="63"/>
      <c r="AH13" s="64"/>
      <c r="AI13" s="64"/>
      <c r="AJ13" s="65"/>
      <c r="AL13" s="299">
        <f t="shared" si="3"/>
        <v>0</v>
      </c>
      <c r="AM13" s="299">
        <f t="shared" si="4"/>
        <v>0</v>
      </c>
      <c r="AN13" s="299">
        <f t="shared" si="5"/>
        <v>0</v>
      </c>
    </row>
    <row r="14" spans="1:40" ht="15.75" customHeight="1" x14ac:dyDescent="0.25">
      <c r="A14" s="10"/>
      <c r="B14" s="119" t="str">
        <f>יול!B14</f>
        <v>חשמל</v>
      </c>
      <c r="C14" s="129">
        <f t="shared" si="0"/>
        <v>0</v>
      </c>
      <c r="D14" s="331" t="str">
        <f>IF($C$7=יול!$C$7,יול!D14,IF($C$7=$AE$2,'שיקוף לעסק'!AA14,'שיקוף לעסק'!AE14))</f>
        <v>לא</v>
      </c>
      <c r="E14" s="332" t="str">
        <f>IF($C$7=יול!$C$7,יול!E14,IF($C$7=$AE$2,'שיקוף לעסק'!AB14,'שיקוף לעסק'!AF14))</f>
        <v>עסק</v>
      </c>
      <c r="F14" s="126">
        <f t="shared" si="6"/>
        <v>0</v>
      </c>
      <c r="G14" s="127">
        <f>IF($C$7=יול!$C$7,יול!G14,IF($C$7=$AE$2,'שיקוף לעסק'!AC14,'שיקוף לעסק'!AG14))</f>
        <v>1</v>
      </c>
      <c r="H14" s="123">
        <f t="shared" si="7"/>
        <v>0</v>
      </c>
      <c r="I14" s="128">
        <f>IF($C$7=יול!$C$7,יול!I14,IF($C$7=$AE$2,'שיקוף לעסק'!AD14,'שיקוף לעסק'!AH14))</f>
        <v>1</v>
      </c>
      <c r="J14" s="129">
        <f t="shared" si="8"/>
        <v>0</v>
      </c>
      <c r="K14" s="10"/>
      <c r="L14" s="187"/>
      <c r="M14" s="185"/>
      <c r="N14" s="246"/>
      <c r="O14" s="185"/>
      <c r="P14" s="281"/>
      <c r="Q14" s="43"/>
      <c r="R14" s="10"/>
      <c r="S14" s="273">
        <f t="shared" si="1"/>
        <v>0.17</v>
      </c>
      <c r="T14" s="56">
        <f t="shared" si="2"/>
        <v>0</v>
      </c>
      <c r="AC14" s="77" t="str">
        <f t="shared" si="9"/>
        <v>חשמל</v>
      </c>
      <c r="AG14" s="63"/>
      <c r="AH14" s="64"/>
      <c r="AI14" s="66"/>
      <c r="AJ14" s="65">
        <f>IF($H$3&gt;='שיעורי מס'!B10,'שיעורי מס'!D10*'שיעורי מס'!C10,IF($H$3&lt;='שיעורי מס'!B9,0,'שיעורי מס'!D10*($H$3-'שיעורי מס'!B9)))</f>
        <v>0</v>
      </c>
      <c r="AL14" s="299">
        <f t="shared" si="3"/>
        <v>0</v>
      </c>
      <c r="AM14" s="299">
        <f t="shared" si="4"/>
        <v>0</v>
      </c>
      <c r="AN14" s="299">
        <f t="shared" si="5"/>
        <v>0</v>
      </c>
    </row>
    <row r="15" spans="1:40" ht="15.75" customHeight="1" x14ac:dyDescent="0.25">
      <c r="A15" s="10"/>
      <c r="B15" s="119" t="str">
        <f>יול!B15</f>
        <v>מים</v>
      </c>
      <c r="C15" s="129">
        <f t="shared" si="0"/>
        <v>0</v>
      </c>
      <c r="D15" s="331" t="str">
        <f>IF($C$7=יול!$C$7,יול!D15,IF($C$7=$AE$2,'שיקוף לעסק'!AA15,'שיקוף לעסק'!AE15))</f>
        <v>לא</v>
      </c>
      <c r="E15" s="332" t="str">
        <f>IF($C$7=יול!$C$7,יול!E15,IF($C$7=$AE$2,'שיקוף לעסק'!AB15,'שיקוף לעסק'!AF15))</f>
        <v>עסק</v>
      </c>
      <c r="F15" s="126">
        <f t="shared" si="6"/>
        <v>0</v>
      </c>
      <c r="G15" s="127">
        <f>IF($C$7=יול!$C$7,יול!G15,IF($C$7=$AE$2,'שיקוף לעסק'!AC15,'שיקוף לעסק'!AG15))</f>
        <v>1</v>
      </c>
      <c r="H15" s="123">
        <f t="shared" si="7"/>
        <v>0</v>
      </c>
      <c r="I15" s="128">
        <f>IF($C$7=יול!$C$7,יול!I15,IF($C$7=$AE$2,'שיקוף לעסק'!AD15,'שיקוף לעסק'!AH15))</f>
        <v>1</v>
      </c>
      <c r="J15" s="129">
        <f t="shared" si="8"/>
        <v>0</v>
      </c>
      <c r="K15" s="10"/>
      <c r="L15" s="177"/>
      <c r="M15" s="185"/>
      <c r="N15" s="246"/>
      <c r="O15" s="186"/>
      <c r="P15" s="281"/>
      <c r="Q15" s="43"/>
      <c r="R15" s="10"/>
      <c r="S15" s="273">
        <f t="shared" si="1"/>
        <v>0.17</v>
      </c>
      <c r="T15" s="56">
        <f t="shared" si="2"/>
        <v>0</v>
      </c>
      <c r="AC15" s="77" t="str">
        <f t="shared" si="9"/>
        <v>מים</v>
      </c>
      <c r="AG15" s="63"/>
      <c r="AH15" s="64"/>
      <c r="AI15" s="66"/>
      <c r="AJ15" s="65">
        <f>IF($H$3&gt;='שיעורי מס'!B11,'שיעורי מס'!D11*'שיעורי מס'!C11,IF($H$3&lt;='שיעורי מס'!B10,0,'שיעורי מס'!D11*($H$3-'שיעורי מס'!B10)))</f>
        <v>0</v>
      </c>
      <c r="AL15" s="299">
        <f t="shared" si="3"/>
        <v>0</v>
      </c>
      <c r="AM15" s="299">
        <f t="shared" si="4"/>
        <v>0</v>
      </c>
      <c r="AN15" s="299">
        <f t="shared" si="5"/>
        <v>0</v>
      </c>
    </row>
    <row r="16" spans="1:40" ht="15.75" customHeight="1" x14ac:dyDescent="0.25">
      <c r="A16" s="10"/>
      <c r="B16" s="119" t="str">
        <f>יול!B16</f>
        <v>טלפון ואינטרנט</v>
      </c>
      <c r="C16" s="129">
        <f t="shared" si="0"/>
        <v>0</v>
      </c>
      <c r="D16" s="331" t="str">
        <f>IF($C$7=יול!$C$7,יול!D16,IF($C$7=$AE$2,'שיקוף לעסק'!AA16,'שיקוף לעסק'!AE16))</f>
        <v>לא</v>
      </c>
      <c r="E16" s="332" t="str">
        <f>IF($C$7=יול!$C$7,יול!E16,IF($C$7=$AE$2,'שיקוף לעסק'!AB16,'שיקוף לעסק'!AF16))</f>
        <v>עסק</v>
      </c>
      <c r="F16" s="126">
        <f t="shared" si="6"/>
        <v>0</v>
      </c>
      <c r="G16" s="127">
        <f>IF($C$7=יול!$C$7,יול!G16,IF($C$7=$AE$2,'שיקוף לעסק'!AC16,'שיקוף לעסק'!AG16))</f>
        <v>1</v>
      </c>
      <c r="H16" s="123">
        <f t="shared" si="7"/>
        <v>0</v>
      </c>
      <c r="I16" s="128">
        <f>IF($C$7=יול!$C$7,יול!I16,IF($C$7=$AE$2,'שיקוף לעסק'!AD16,'שיקוף לעסק'!AH16))</f>
        <v>1</v>
      </c>
      <c r="J16" s="129">
        <f t="shared" si="8"/>
        <v>0</v>
      </c>
      <c r="K16" s="10"/>
      <c r="L16" s="177"/>
      <c r="M16" s="185"/>
      <c r="N16" s="246"/>
      <c r="O16" s="186"/>
      <c r="P16" s="281"/>
      <c r="Q16" s="43"/>
      <c r="R16" s="10"/>
      <c r="S16" s="273">
        <f t="shared" si="1"/>
        <v>0.17</v>
      </c>
      <c r="T16" s="56">
        <f t="shared" si="2"/>
        <v>0</v>
      </c>
      <c r="AC16" s="77" t="str">
        <f t="shared" si="9"/>
        <v>טלפון ואינטרנט</v>
      </c>
      <c r="AG16" s="63"/>
      <c r="AH16" s="64"/>
      <c r="AI16" s="66"/>
      <c r="AJ16" s="65">
        <f>IF($H$3&gt;='שיעורי מס'!B12,'שיעורי מס'!D12*'שיעורי מס'!C12,IF($H$3&lt;='שיעורי מס'!B11,0,'שיעורי מס'!D12*($H$3-'שיעורי מס'!B11)))</f>
        <v>0</v>
      </c>
      <c r="AL16" s="299">
        <f t="shared" si="3"/>
        <v>0</v>
      </c>
      <c r="AM16" s="299">
        <f t="shared" si="4"/>
        <v>0</v>
      </c>
      <c r="AN16" s="299">
        <f t="shared" si="5"/>
        <v>0</v>
      </c>
    </row>
    <row r="17" spans="1:40" ht="15.75" customHeight="1" x14ac:dyDescent="0.25">
      <c r="A17" s="10"/>
      <c r="B17" s="119" t="str">
        <f>יול!B17</f>
        <v>טלפון נייד</v>
      </c>
      <c r="C17" s="129">
        <f t="shared" si="0"/>
        <v>0</v>
      </c>
      <c r="D17" s="331" t="str">
        <f>IF($C$7=יול!$C$7,יול!D17,IF($C$7=$AE$2,'שיקוף לעסק'!AA17,'שיקוף לעסק'!AE17))</f>
        <v>כן</v>
      </c>
      <c r="E17" s="332" t="str">
        <f>IF($C$7=יול!$C$7,יול!E17,IF($C$7=$AE$2,'שיקוף לעסק'!AB17,'שיקוף לעסק'!AF17))</f>
        <v>בית</v>
      </c>
      <c r="F17" s="126">
        <f t="shared" si="6"/>
        <v>0</v>
      </c>
      <c r="G17" s="127">
        <f>IF($C$7=יול!$C$7,יול!G17,IF($C$7=$AE$2,'שיקוף לעסק'!AC17,'שיקוף לעסק'!AG17))</f>
        <v>0.45</v>
      </c>
      <c r="H17" s="123">
        <f t="shared" si="7"/>
        <v>0</v>
      </c>
      <c r="I17" s="128">
        <f>IF($C$7=יול!$C$7,יול!I17,IF($C$7=$AE$2,'שיקוף לעסק'!AD17,'שיקוף לעסק'!AH17))</f>
        <v>0.66</v>
      </c>
      <c r="J17" s="129">
        <f t="shared" si="8"/>
        <v>0</v>
      </c>
      <c r="K17" s="10"/>
      <c r="L17" s="177"/>
      <c r="M17" s="185"/>
      <c r="N17" s="246"/>
      <c r="O17" s="186"/>
      <c r="P17" s="281"/>
      <c r="Q17" s="43"/>
      <c r="R17" s="10"/>
      <c r="S17" s="273">
        <f t="shared" si="1"/>
        <v>0.17</v>
      </c>
      <c r="T17" s="56">
        <f t="shared" si="2"/>
        <v>0</v>
      </c>
      <c r="AC17" s="77" t="str">
        <f t="shared" si="9"/>
        <v>טלפון נייד</v>
      </c>
      <c r="AG17" s="63"/>
      <c r="AH17" s="64"/>
      <c r="AI17" s="66"/>
      <c r="AJ17" s="65">
        <f>IF($H$3&gt;='שיעורי מס'!B13,'שיעורי מס'!D13*'שיעורי מס'!C13,IF($H$3&lt;='שיעורי מס'!B12,0,'שיעורי מס'!D13*($H$3-'שיעורי מס'!B12)))</f>
        <v>0</v>
      </c>
      <c r="AL17" s="299">
        <f t="shared" si="3"/>
        <v>1</v>
      </c>
      <c r="AM17" s="299">
        <f t="shared" si="4"/>
        <v>0</v>
      </c>
      <c r="AN17" s="299">
        <f t="shared" si="5"/>
        <v>0</v>
      </c>
    </row>
    <row r="18" spans="1:40" ht="15.75" customHeight="1" x14ac:dyDescent="0.25">
      <c r="A18" s="10"/>
      <c r="B18" s="119" t="str">
        <f>יול!B18</f>
        <v>משכורות עובדים</v>
      </c>
      <c r="C18" s="129">
        <f t="shared" si="0"/>
        <v>0</v>
      </c>
      <c r="D18" s="331" t="str">
        <f>IF($C$7=יול!$C$7,יול!D18,IF($C$7=$AE$2,'שיקוף לעסק'!AA18,'שיקוף לעסק'!AE18))</f>
        <v>לא</v>
      </c>
      <c r="E18" s="332" t="str">
        <f>IF($C$7=יול!$C$7,יול!E18,IF($C$7=$AE$2,'שיקוף לעסק'!AB18,'שיקוף לעסק'!AF18))</f>
        <v>עסק</v>
      </c>
      <c r="F18" s="126">
        <f t="shared" si="6"/>
        <v>0</v>
      </c>
      <c r="G18" s="127">
        <f>IF($C$7=יול!$C$7,יול!G18,IF($C$7=$AE$2,'שיקוף לעסק'!AC18,'שיקוף לעסק'!AG18))</f>
        <v>1</v>
      </c>
      <c r="H18" s="123">
        <f t="shared" si="7"/>
        <v>0</v>
      </c>
      <c r="I18" s="128">
        <f>IF($C$7=יול!$C$7,יול!I18,IF($C$7=$AE$2,'שיקוף לעסק'!AD18,'שיקוף לעסק'!AH18))</f>
        <v>0</v>
      </c>
      <c r="J18" s="129">
        <f t="shared" si="8"/>
        <v>0</v>
      </c>
      <c r="K18" s="10"/>
      <c r="L18" s="177"/>
      <c r="M18" s="185"/>
      <c r="N18" s="246"/>
      <c r="O18" s="186"/>
      <c r="P18" s="281"/>
      <c r="Q18" s="43"/>
      <c r="R18" s="10"/>
      <c r="S18" s="273">
        <f t="shared" si="1"/>
        <v>0.17</v>
      </c>
      <c r="T18" s="56">
        <f t="shared" si="2"/>
        <v>0</v>
      </c>
      <c r="AC18" s="77" t="str">
        <f t="shared" si="9"/>
        <v>משכורות עובדים</v>
      </c>
      <c r="AG18" s="63"/>
      <c r="AH18" s="64"/>
      <c r="AI18" s="66"/>
      <c r="AJ18" s="65">
        <f>IF($H$3&gt;='שיעורי מס'!B14,'שיעורי מס'!D14*'שיעורי מס'!C14,IF($H$3&lt;='שיעורי מס'!B13,0,'שיעורי מס'!D14*($H$3-'שיעורי מס'!B13)))</f>
        <v>0</v>
      </c>
      <c r="AL18" s="299">
        <f t="shared" si="3"/>
        <v>0</v>
      </c>
      <c r="AM18" s="299">
        <f t="shared" si="4"/>
        <v>0</v>
      </c>
      <c r="AN18" s="299">
        <f t="shared" si="5"/>
        <v>0</v>
      </c>
    </row>
    <row r="19" spans="1:40" ht="15.75" customHeight="1" x14ac:dyDescent="0.25">
      <c r="A19" s="10"/>
      <c r="B19" s="119" t="str">
        <f>יול!B19</f>
        <v>ביטוח לאומי – עובדים (חלק מעביד)</v>
      </c>
      <c r="C19" s="129">
        <f t="shared" si="0"/>
        <v>0</v>
      </c>
      <c r="D19" s="331" t="str">
        <f>IF($C$7=יול!$C$7,יול!D19,IF($C$7=$AE$2,'שיקוף לעסק'!AA19,'שיקוף לעסק'!AE19))</f>
        <v>לא</v>
      </c>
      <c r="E19" s="332" t="str">
        <f>IF($C$7=יול!$C$7,יול!E19,IF($C$7=$AE$2,'שיקוף לעסק'!AB19,'שיקוף לעסק'!AF19))</f>
        <v>עסק</v>
      </c>
      <c r="F19" s="126">
        <f t="shared" si="6"/>
        <v>0</v>
      </c>
      <c r="G19" s="127">
        <f>IF($C$7=יול!$C$7,יול!G19,IF($C$7=$AE$2,'שיקוף לעסק'!AC19,'שיקוף לעסק'!AG19))</f>
        <v>1</v>
      </c>
      <c r="H19" s="123">
        <f t="shared" si="7"/>
        <v>0</v>
      </c>
      <c r="I19" s="128">
        <f>IF($C$7=יול!$C$7,יול!I19,IF($C$7=$AE$2,'שיקוף לעסק'!AD19,'שיקוף לעסק'!AH19))</f>
        <v>0</v>
      </c>
      <c r="J19" s="129">
        <f t="shared" si="8"/>
        <v>0</v>
      </c>
      <c r="K19" s="10"/>
      <c r="L19" s="177"/>
      <c r="M19" s="185"/>
      <c r="N19" s="246"/>
      <c r="O19" s="186"/>
      <c r="P19" s="281"/>
      <c r="Q19" s="43"/>
      <c r="R19" s="10"/>
      <c r="S19" s="273">
        <f t="shared" si="1"/>
        <v>0.17</v>
      </c>
      <c r="T19" s="56">
        <f t="shared" si="2"/>
        <v>0</v>
      </c>
      <c r="AC19" s="77" t="str">
        <f t="shared" si="9"/>
        <v>ביטוח לאומי – עובדים (חלק מעביד)</v>
      </c>
      <c r="AG19" s="63"/>
      <c r="AH19" s="64"/>
      <c r="AI19" s="66"/>
      <c r="AJ19" s="65">
        <f>IF($H$3&gt;='שיעורי מס'!B15,'שיעורי מס'!D15*'שיעורי מס'!C15,IF($H$3&lt;='שיעורי מס'!B14,0,'שיעורי מס'!D15*($H$3-'שיעורי מס'!B14)))</f>
        <v>0</v>
      </c>
      <c r="AL19" s="299">
        <f t="shared" si="3"/>
        <v>0</v>
      </c>
      <c r="AM19" s="299">
        <f t="shared" si="4"/>
        <v>0</v>
      </c>
      <c r="AN19" s="299">
        <f t="shared" si="5"/>
        <v>0</v>
      </c>
    </row>
    <row r="20" spans="1:40" ht="15.75" customHeight="1" thickBot="1" x14ac:dyDescent="0.3">
      <c r="A20" s="10"/>
      <c r="B20" s="119" t="str">
        <f>יול!B20</f>
        <v>פנסיה ופיצויים לעובדים (חלק מעביד)</v>
      </c>
      <c r="C20" s="129">
        <f t="shared" si="0"/>
        <v>0</v>
      </c>
      <c r="D20" s="331" t="str">
        <f>IF($C$7=יול!$C$7,יול!D20,IF($C$7=$AE$2,'שיקוף לעסק'!AA20,'שיקוף לעסק'!AE20))</f>
        <v>לא</v>
      </c>
      <c r="E20" s="332" t="str">
        <f>IF($C$7=יול!$C$7,יול!E20,IF($C$7=$AE$2,'שיקוף לעסק'!AB20,'שיקוף לעסק'!AF20))</f>
        <v>עסק</v>
      </c>
      <c r="F20" s="126">
        <f t="shared" si="6"/>
        <v>0</v>
      </c>
      <c r="G20" s="127">
        <f>IF($C$7=יול!$C$7,יול!G20,IF($C$7=$AE$2,'שיקוף לעסק'!AC20,'שיקוף לעסק'!AG20))</f>
        <v>1</v>
      </c>
      <c r="H20" s="123">
        <f t="shared" si="7"/>
        <v>0</v>
      </c>
      <c r="I20" s="128">
        <f>IF($C$7=יול!$C$7,יול!I20,IF($C$7=$AE$2,'שיקוף לעסק'!AD20,'שיקוף לעסק'!AH20))</f>
        <v>0</v>
      </c>
      <c r="J20" s="129">
        <f t="shared" si="8"/>
        <v>0</v>
      </c>
      <c r="K20" s="10"/>
      <c r="L20" s="177"/>
      <c r="M20" s="185"/>
      <c r="N20" s="246"/>
      <c r="O20" s="186"/>
      <c r="P20" s="281"/>
      <c r="Q20" s="43"/>
      <c r="R20" s="10"/>
      <c r="S20" s="273">
        <f t="shared" si="1"/>
        <v>0.17</v>
      </c>
      <c r="T20" s="56">
        <f t="shared" si="2"/>
        <v>0</v>
      </c>
      <c r="AC20" s="77" t="str">
        <f t="shared" si="9"/>
        <v>פנסיה ופיצויים לעובדים (חלק מעביד)</v>
      </c>
      <c r="AG20" s="63"/>
      <c r="AH20" s="64"/>
      <c r="AI20" s="66"/>
      <c r="AJ20" s="65">
        <f>IF($H$3&gt;='שיעורי מס'!B16,'שיעורי מס'!D16*($H$3-'שיעורי מס'!B15),0)</f>
        <v>0</v>
      </c>
      <c r="AL20" s="299">
        <f t="shared" si="3"/>
        <v>0</v>
      </c>
      <c r="AM20" s="299">
        <f t="shared" si="4"/>
        <v>0</v>
      </c>
      <c r="AN20" s="299">
        <f t="shared" si="5"/>
        <v>0</v>
      </c>
    </row>
    <row r="21" spans="1:40" ht="15.75" customHeight="1" thickBot="1" x14ac:dyDescent="0.3">
      <c r="A21" s="10"/>
      <c r="B21" s="119" t="str">
        <f>'שיקוף לעסק'!B21</f>
        <v>פנסיה לבעל העסק</v>
      </c>
      <c r="C21" s="129">
        <f t="shared" si="0"/>
        <v>0</v>
      </c>
      <c r="D21" s="331" t="str">
        <f>IF($C$7=יול!$C$7,יול!D21,IF($C$7=$AE$2,'שיקוף לעסק'!AA21,'שיקוף לעסק'!AE21))</f>
        <v>לא</v>
      </c>
      <c r="E21" s="332" t="str">
        <f>IF($C$7=יול!$C$7,יול!E21,IF($C$7=$AE$2,'שיקוף לעסק'!AB21,'שיקוף לעסק'!AF21))</f>
        <v>עסק</v>
      </c>
      <c r="F21" s="126">
        <f t="shared" si="6"/>
        <v>0</v>
      </c>
      <c r="G21" s="127">
        <f>IF($C$7=יול!$C$7,יול!G21,IF($C$7=$AE$2,'שיקוף לעסק'!AC21,'שיקוף לעסק'!AG21))</f>
        <v>1</v>
      </c>
      <c r="H21" s="123">
        <f t="shared" si="7"/>
        <v>0</v>
      </c>
      <c r="I21" s="128">
        <f>IF($C$7=יול!$C$7,יול!I21,IF($C$7=$AE$2,'שיקוף לעסק'!AD21,'שיקוף לעסק'!AH21))</f>
        <v>0</v>
      </c>
      <c r="J21" s="129">
        <f t="shared" si="8"/>
        <v>0</v>
      </c>
      <c r="K21" s="10"/>
      <c r="L21" s="177"/>
      <c r="M21" s="185"/>
      <c r="N21" s="246"/>
      <c r="O21" s="186"/>
      <c r="P21" s="281"/>
      <c r="Q21" s="43"/>
      <c r="R21" s="10"/>
      <c r="S21" s="273">
        <f t="shared" si="1"/>
        <v>0.17</v>
      </c>
      <c r="T21" s="56">
        <f t="shared" si="2"/>
        <v>0</v>
      </c>
      <c r="AC21" s="77" t="str">
        <f t="shared" si="9"/>
        <v>פנסיה לבעל העסק</v>
      </c>
      <c r="AG21" s="67" t="s">
        <v>23</v>
      </c>
      <c r="AH21" s="68"/>
      <c r="AI21" s="68"/>
      <c r="AJ21" s="69">
        <f>SUM(AJ14:AJ20)</f>
        <v>0</v>
      </c>
      <c r="AL21" s="299">
        <f t="shared" si="3"/>
        <v>0</v>
      </c>
      <c r="AM21" s="299">
        <f t="shared" si="4"/>
        <v>0</v>
      </c>
      <c r="AN21" s="299">
        <f t="shared" si="5"/>
        <v>0</v>
      </c>
    </row>
    <row r="22" spans="1:40" ht="15.75" customHeight="1" thickBot="1" x14ac:dyDescent="0.3">
      <c r="A22" s="10"/>
      <c r="B22" s="119" t="str">
        <f>יול!B22</f>
        <v>קרן השתלמות לבעל העסק</v>
      </c>
      <c r="C22" s="129">
        <f t="shared" si="0"/>
        <v>0</v>
      </c>
      <c r="D22" s="331" t="str">
        <f>IF($C$7=יול!$C$7,יול!D22,IF($C$7=$AE$2,'שיקוף לעסק'!AA22,'שיקוף לעסק'!AE22))</f>
        <v>לא</v>
      </c>
      <c r="E22" s="332" t="str">
        <f>IF($C$7=יול!$C$7,יול!E22,IF($C$7=$AE$2,'שיקוף לעסק'!AB22,'שיקוף לעסק'!AF22))</f>
        <v>עסק</v>
      </c>
      <c r="F22" s="126">
        <f t="shared" si="6"/>
        <v>0</v>
      </c>
      <c r="G22" s="127">
        <f>IF($C$7=יול!$C$7,יול!G22,IF($C$7=$AE$2,'שיקוף לעסק'!AC22,'שיקוף לעסק'!AG22))</f>
        <v>0.65</v>
      </c>
      <c r="H22" s="123">
        <f t="shared" si="7"/>
        <v>0</v>
      </c>
      <c r="I22" s="128">
        <f>IF($C$7=יול!$C$7,יול!I22,IF($C$7=$AE$2,'שיקוף לעסק'!AD22,'שיקוף לעסק'!AH22))</f>
        <v>0</v>
      </c>
      <c r="J22" s="129">
        <f t="shared" si="8"/>
        <v>0</v>
      </c>
      <c r="K22" s="10"/>
      <c r="L22" s="177"/>
      <c r="M22" s="185"/>
      <c r="N22" s="246"/>
      <c r="O22" s="186"/>
      <c r="P22" s="281"/>
      <c r="Q22" s="43"/>
      <c r="R22" s="10"/>
      <c r="S22" s="273">
        <f t="shared" si="1"/>
        <v>0.17</v>
      </c>
      <c r="T22" s="56">
        <f t="shared" si="2"/>
        <v>0</v>
      </c>
      <c r="AC22" s="77" t="str">
        <f t="shared" si="9"/>
        <v>קרן השתלמות לבעל העסק</v>
      </c>
      <c r="AG22" s="70" t="s">
        <v>28</v>
      </c>
      <c r="AH22" s="71"/>
      <c r="AI22" s="71"/>
      <c r="AJ22" s="72">
        <f>C5*'שיעורי מס'!D18</f>
        <v>490.5</v>
      </c>
      <c r="AL22" s="299">
        <f t="shared" si="3"/>
        <v>0</v>
      </c>
      <c r="AM22" s="299">
        <f t="shared" si="4"/>
        <v>0</v>
      </c>
      <c r="AN22" s="299">
        <f t="shared" si="5"/>
        <v>0</v>
      </c>
    </row>
    <row r="23" spans="1:40" ht="15.75" customHeight="1" thickBot="1" x14ac:dyDescent="0.3">
      <c r="A23" s="10"/>
      <c r="B23" s="119" t="str">
        <f>יול!B23</f>
        <v>ביטוחי נזק (רכוש/גוף)</v>
      </c>
      <c r="C23" s="129">
        <f t="shared" si="0"/>
        <v>0</v>
      </c>
      <c r="D23" s="331" t="str">
        <f>IF($C$7=יול!$C$7,יול!D23,IF($C$7=$AE$2,'שיקוף לעסק'!AA23,'שיקוף לעסק'!AE23))</f>
        <v>לא</v>
      </c>
      <c r="E23" s="332" t="str">
        <f>IF($C$7=יול!$C$7,יול!E23,IF($C$7=$AE$2,'שיקוף לעסק'!AB23,'שיקוף לעסק'!AF23))</f>
        <v>עסק</v>
      </c>
      <c r="F23" s="126">
        <f t="shared" si="6"/>
        <v>0</v>
      </c>
      <c r="G23" s="127">
        <f>IF($C$7=יול!$C$7,יול!G23,IF($C$7=$AE$2,'שיקוף לעסק'!AC23,'שיקוף לעסק'!AG23))</f>
        <v>1</v>
      </c>
      <c r="H23" s="123">
        <f t="shared" si="7"/>
        <v>0</v>
      </c>
      <c r="I23" s="128">
        <f>IF($C$7=יול!$C$7,יול!I23,IF($C$7=$AE$2,'שיקוף לעסק'!AD23,'שיקוף לעסק'!AH23))</f>
        <v>0</v>
      </c>
      <c r="J23" s="129">
        <f t="shared" si="8"/>
        <v>0</v>
      </c>
      <c r="K23" s="10"/>
      <c r="L23" s="177"/>
      <c r="M23" s="185"/>
      <c r="N23" s="246"/>
      <c r="O23" s="186"/>
      <c r="P23" s="281"/>
      <c r="Q23" s="43"/>
      <c r="R23" s="10"/>
      <c r="S23" s="273">
        <f t="shared" si="1"/>
        <v>0.17</v>
      </c>
      <c r="T23" s="56">
        <f t="shared" si="2"/>
        <v>0</v>
      </c>
      <c r="AC23" s="77" t="str">
        <f t="shared" si="9"/>
        <v>ביטוחי נזק (רכוש/גוף)</v>
      </c>
      <c r="AG23" s="70" t="s">
        <v>24</v>
      </c>
      <c r="AH23" s="73"/>
      <c r="AI23" s="73"/>
      <c r="AJ23" s="74">
        <f>IF(AJ21-AJ22&lt;0,0,AJ21-AJ22)</f>
        <v>0</v>
      </c>
      <c r="AL23" s="299">
        <f t="shared" si="3"/>
        <v>0</v>
      </c>
      <c r="AM23" s="299">
        <f t="shared" si="4"/>
        <v>0</v>
      </c>
      <c r="AN23" s="299">
        <f t="shared" si="5"/>
        <v>0</v>
      </c>
    </row>
    <row r="24" spans="1:40" ht="15.75" customHeight="1" x14ac:dyDescent="0.2">
      <c r="A24" s="10"/>
      <c r="B24" s="119" t="str">
        <f>יול!B24</f>
        <v>הנהלת חשבונות ויעוץ מקצועי</v>
      </c>
      <c r="C24" s="129">
        <f t="shared" si="0"/>
        <v>0</v>
      </c>
      <c r="D24" s="331" t="str">
        <f>IF($C$7=יול!$C$7,יול!D24,IF($C$7=$AE$2,'שיקוף לעסק'!AA24,'שיקוף לעסק'!AE24))</f>
        <v>לא</v>
      </c>
      <c r="E24" s="332" t="str">
        <f>IF($C$7=יול!$C$7,יול!E24,IF($C$7=$AE$2,'שיקוף לעסק'!AB24,'שיקוף לעסק'!AF24))</f>
        <v>עסק</v>
      </c>
      <c r="F24" s="126">
        <f t="shared" si="6"/>
        <v>0</v>
      </c>
      <c r="G24" s="127">
        <f>IF($C$7=יול!$C$7,יול!G24,IF($C$7=$AE$2,'שיקוף לעסק'!AC24,'שיקוף לעסק'!AG24))</f>
        <v>1</v>
      </c>
      <c r="H24" s="123">
        <f t="shared" si="7"/>
        <v>0</v>
      </c>
      <c r="I24" s="128">
        <f>IF($C$7=יול!$C$7,יול!I24,IF($C$7=$AE$2,'שיקוף לעסק'!AD24,'שיקוף לעסק'!AH24))</f>
        <v>1</v>
      </c>
      <c r="J24" s="129">
        <f t="shared" si="8"/>
        <v>0</v>
      </c>
      <c r="K24" s="10"/>
      <c r="L24" s="177"/>
      <c r="M24" s="185"/>
      <c r="N24" s="246"/>
      <c r="O24" s="186"/>
      <c r="P24" s="281"/>
      <c r="Q24" s="43"/>
      <c r="R24" s="10"/>
      <c r="S24" s="273">
        <f t="shared" si="1"/>
        <v>0.17</v>
      </c>
      <c r="T24" s="56">
        <f t="shared" si="2"/>
        <v>0</v>
      </c>
      <c r="AC24" s="77" t="str">
        <f t="shared" si="9"/>
        <v>הנהלת חשבונות ויעוץ מקצועי</v>
      </c>
      <c r="AL24" s="299">
        <f t="shared" si="3"/>
        <v>0</v>
      </c>
      <c r="AM24" s="299">
        <f t="shared" si="4"/>
        <v>0</v>
      </c>
      <c r="AN24" s="299">
        <f t="shared" si="5"/>
        <v>0</v>
      </c>
    </row>
    <row r="25" spans="1:40" ht="15.75" customHeight="1" thickBot="1" x14ac:dyDescent="0.25">
      <c r="A25" s="10"/>
      <c r="B25" s="119" t="str">
        <f>יול!B25</f>
        <v>עמלות וריביות בנקים וכרטיסי אשראי</v>
      </c>
      <c r="C25" s="129">
        <f t="shared" si="0"/>
        <v>0</v>
      </c>
      <c r="D25" s="331" t="str">
        <f>IF($C$7=יול!$C$7,יול!D25,IF($C$7=$AE$2,'שיקוף לעסק'!AA25,'שיקוף לעסק'!AE25))</f>
        <v>לא</v>
      </c>
      <c r="E25" s="332" t="str">
        <f>IF($C$7=יול!$C$7,יול!E25,IF($C$7=$AE$2,'שיקוף לעסק'!AB25,'שיקוף לעסק'!AF25))</f>
        <v>עסק</v>
      </c>
      <c r="F25" s="126">
        <f t="shared" si="6"/>
        <v>0</v>
      </c>
      <c r="G25" s="127">
        <f>IF($C$7=יול!$C$7,יול!G25,IF($C$7=$AE$2,'שיקוף לעסק'!AC25,'שיקוף לעסק'!AG25))</f>
        <v>1</v>
      </c>
      <c r="H25" s="123">
        <f t="shared" si="7"/>
        <v>0</v>
      </c>
      <c r="I25" s="128">
        <f>IF($C$7=יול!$C$7,יול!I25,IF($C$7=$AE$2,'שיקוף לעסק'!AD25,'שיקוף לעסק'!AH25))</f>
        <v>0</v>
      </c>
      <c r="J25" s="129">
        <f t="shared" si="8"/>
        <v>0</v>
      </c>
      <c r="K25" s="10"/>
      <c r="L25" s="177"/>
      <c r="M25" s="185"/>
      <c r="N25" s="246"/>
      <c r="O25" s="186"/>
      <c r="P25" s="281"/>
      <c r="Q25" s="43"/>
      <c r="R25" s="10"/>
      <c r="S25" s="273">
        <f t="shared" si="1"/>
        <v>0.17</v>
      </c>
      <c r="T25" s="56">
        <f t="shared" si="2"/>
        <v>0</v>
      </c>
      <c r="AC25" s="77" t="str">
        <f t="shared" si="9"/>
        <v>עמלות וריביות בנקים וכרטיסי אשראי</v>
      </c>
      <c r="AH25" s="56" t="s">
        <v>86</v>
      </c>
      <c r="AL25" s="299">
        <f t="shared" si="3"/>
        <v>0</v>
      </c>
      <c r="AM25" s="299">
        <f t="shared" si="4"/>
        <v>0</v>
      </c>
      <c r="AN25" s="299">
        <f t="shared" si="5"/>
        <v>0</v>
      </c>
    </row>
    <row r="26" spans="1:40" ht="15.75" customHeight="1" thickBot="1" x14ac:dyDescent="0.3">
      <c r="A26" s="10"/>
      <c r="B26" s="119" t="str">
        <f>יול!B26</f>
        <v>רכישת ציוד קבוע (עד 2500 ₪)</v>
      </c>
      <c r="C26" s="129">
        <f t="shared" si="0"/>
        <v>0</v>
      </c>
      <c r="D26" s="331" t="str">
        <f>IF($C$7=יול!$C$7,יול!D26,IF($C$7=$AE$2,'שיקוף לעסק'!AA26,'שיקוף לעסק'!AE26))</f>
        <v>לא</v>
      </c>
      <c r="E26" s="332" t="str">
        <f>IF($C$7=יול!$C$7,יול!E26,IF($C$7=$AE$2,'שיקוף לעסק'!AB26,'שיקוף לעסק'!AF26))</f>
        <v>עסק</v>
      </c>
      <c r="F26" s="126">
        <f t="shared" si="6"/>
        <v>0</v>
      </c>
      <c r="G26" s="127">
        <f>IF($C$7=יול!$C$7,יול!G26,IF($C$7=$AE$2,'שיקוף לעסק'!AC26,'שיקוף לעסק'!AG26))</f>
        <v>0.2</v>
      </c>
      <c r="H26" s="123">
        <f t="shared" si="7"/>
        <v>0</v>
      </c>
      <c r="I26" s="128">
        <f>IF($C$7=יול!$C$7,יול!I26,IF($C$7=$AE$2,'שיקוף לעסק'!AD26,'שיקוף לעסק'!AH26))</f>
        <v>1</v>
      </c>
      <c r="J26" s="129">
        <f t="shared" si="8"/>
        <v>0</v>
      </c>
      <c r="K26" s="10"/>
      <c r="L26" s="177"/>
      <c r="M26" s="185"/>
      <c r="N26" s="246"/>
      <c r="O26" s="186"/>
      <c r="P26" s="281"/>
      <c r="Q26" s="43"/>
      <c r="R26" s="10"/>
      <c r="S26" s="273">
        <f t="shared" si="1"/>
        <v>0.17</v>
      </c>
      <c r="T26" s="56">
        <f t="shared" si="2"/>
        <v>0</v>
      </c>
      <c r="AC26" s="77" t="str">
        <f t="shared" si="9"/>
        <v>רכישת ציוד קבוע (עד 2500 ₪)</v>
      </c>
      <c r="AG26" s="75"/>
      <c r="AH26" s="76"/>
      <c r="AI26" s="76"/>
      <c r="AJ26" s="62" t="s">
        <v>22</v>
      </c>
      <c r="AL26" s="299">
        <f t="shared" si="3"/>
        <v>0</v>
      </c>
      <c r="AM26" s="299">
        <f t="shared" si="4"/>
        <v>0</v>
      </c>
      <c r="AN26" s="299">
        <f t="shared" si="5"/>
        <v>0</v>
      </c>
    </row>
    <row r="27" spans="1:40" ht="15.75" customHeight="1" x14ac:dyDescent="0.25">
      <c r="A27" s="10"/>
      <c r="B27" s="119" t="str">
        <f>יול!B27</f>
        <v>רכישת חומרי גלם וציוד מתכלה</v>
      </c>
      <c r="C27" s="129">
        <f t="shared" si="0"/>
        <v>0</v>
      </c>
      <c r="D27" s="331" t="str">
        <f>IF($C$7=יול!$C$7,יול!D27,IF($C$7=$AE$2,'שיקוף לעסק'!AA27,'שיקוף לעסק'!AE27))</f>
        <v>לא</v>
      </c>
      <c r="E27" s="332" t="str">
        <f>IF($C$7=יול!$C$7,יול!E27,IF($C$7=$AE$2,'שיקוף לעסק'!AB27,'שיקוף לעסק'!AF27))</f>
        <v>עסק</v>
      </c>
      <c r="F27" s="126">
        <f t="shared" si="6"/>
        <v>0</v>
      </c>
      <c r="G27" s="127">
        <f>IF($C$7=יול!$C$7,יול!G27,IF($C$7=$AE$2,'שיקוף לעסק'!AC27,'שיקוף לעסק'!AG27))</f>
        <v>1</v>
      </c>
      <c r="H27" s="123">
        <f t="shared" si="7"/>
        <v>0</v>
      </c>
      <c r="I27" s="128">
        <f>IF($C$7=יול!$C$7,יול!I27,IF($C$7=$AE$2,'שיקוף לעסק'!AD27,'שיקוף לעסק'!AH27))</f>
        <v>1</v>
      </c>
      <c r="J27" s="129">
        <f t="shared" si="8"/>
        <v>0</v>
      </c>
      <c r="K27" s="10"/>
      <c r="L27" s="177"/>
      <c r="M27" s="185"/>
      <c r="N27" s="246"/>
      <c r="O27" s="186"/>
      <c r="P27" s="281"/>
      <c r="Q27" s="43"/>
      <c r="R27" s="10"/>
      <c r="S27" s="273">
        <f t="shared" si="1"/>
        <v>0.17</v>
      </c>
      <c r="T27" s="56">
        <f t="shared" si="2"/>
        <v>0</v>
      </c>
      <c r="AC27" s="77" t="str">
        <f t="shared" si="9"/>
        <v>רכישת חומרי גלם וציוד מתכלה</v>
      </c>
      <c r="AG27" s="63"/>
      <c r="AH27" s="64"/>
      <c r="AI27" s="64"/>
      <c r="AJ27" s="77"/>
      <c r="AL27" s="299">
        <f t="shared" si="3"/>
        <v>0</v>
      </c>
      <c r="AM27" s="299">
        <f t="shared" si="4"/>
        <v>0</v>
      </c>
      <c r="AN27" s="299">
        <f t="shared" si="5"/>
        <v>0</v>
      </c>
    </row>
    <row r="28" spans="1:40" ht="15.75" customHeight="1" x14ac:dyDescent="0.25">
      <c r="A28" s="10"/>
      <c r="B28" s="119" t="str">
        <f>יול!B28</f>
        <v>רכב : ביטוחים + רישוי</v>
      </c>
      <c r="C28" s="129">
        <f t="shared" si="0"/>
        <v>0</v>
      </c>
      <c r="D28" s="331" t="str">
        <f>IF($C$7=יול!$C$7,יול!D28,IF($C$7=$AE$2,'שיקוף לעסק'!AA28,'שיקוף לעסק'!AE28))</f>
        <v>כן</v>
      </c>
      <c r="E28" s="332" t="str">
        <f>IF($C$7=יול!$C$7,יול!E28,IF($C$7=$AE$2,'שיקוף לעסק'!AB28,'שיקוף לעסק'!AF28))</f>
        <v>בית</v>
      </c>
      <c r="F28" s="126">
        <f t="shared" si="6"/>
        <v>0</v>
      </c>
      <c r="G28" s="127">
        <f>IF($C$7=יול!$C$7,יול!G28,IF($C$7=$AE$2,'שיקוף לעסק'!AC28,'שיקוף לעסק'!AG28))</f>
        <v>0.45</v>
      </c>
      <c r="H28" s="123">
        <f t="shared" si="7"/>
        <v>0</v>
      </c>
      <c r="I28" s="128">
        <f>IF($C$7=יול!$C$7,יול!I28,IF($C$7=$AE$2,'שיקוף לעסק'!AD28,'שיקוף לעסק'!AH28))</f>
        <v>0</v>
      </c>
      <c r="J28" s="129">
        <f t="shared" si="8"/>
        <v>0</v>
      </c>
      <c r="K28" s="10"/>
      <c r="L28" s="177"/>
      <c r="M28" s="185"/>
      <c r="N28" s="246"/>
      <c r="O28" s="186"/>
      <c r="P28" s="281"/>
      <c r="Q28" s="43"/>
      <c r="R28" s="10"/>
      <c r="S28" s="273">
        <f t="shared" si="1"/>
        <v>0.17</v>
      </c>
      <c r="T28" s="56">
        <f t="shared" si="2"/>
        <v>0</v>
      </c>
      <c r="AC28" s="77" t="str">
        <f t="shared" ref="AC28:AC44" si="10">B28</f>
        <v>רכב : ביטוחים + רישוי</v>
      </c>
      <c r="AG28" s="63"/>
      <c r="AH28" s="64"/>
      <c r="AI28" s="78"/>
      <c r="AJ28" s="65">
        <f>IF($H$3&gt;='שיעורי מס'!B23,'שיעורי מס'!D23*'שיעורי מס'!C23,IF($H$3&lt;='שיעורי מס'!B22,0,'שיעורי מס'!D23*($H$3-'שיעורי מס'!B22)))</f>
        <v>0</v>
      </c>
      <c r="AL28" s="299">
        <f t="shared" si="3"/>
        <v>1</v>
      </c>
      <c r="AM28" s="299">
        <f t="shared" si="4"/>
        <v>0</v>
      </c>
      <c r="AN28" s="299">
        <f t="shared" si="5"/>
        <v>0</v>
      </c>
    </row>
    <row r="29" spans="1:40" ht="15.75" customHeight="1" thickBot="1" x14ac:dyDescent="0.3">
      <c r="A29" s="10"/>
      <c r="B29" s="119" t="str">
        <f>יול!B29</f>
        <v>רכב : דלק+ חניה+טיפולים</v>
      </c>
      <c r="C29" s="129">
        <f t="shared" si="0"/>
        <v>0</v>
      </c>
      <c r="D29" s="331" t="str">
        <f>IF($C$7=יול!$C$7,יול!D29,IF($C$7=$AE$2,'שיקוף לעסק'!AA29,'שיקוף לעסק'!AE29))</f>
        <v>כן</v>
      </c>
      <c r="E29" s="332" t="str">
        <f>IF($C$7=יול!$C$7,יול!E29,IF($C$7=$AE$2,'שיקוף לעסק'!AB29,'שיקוף לעסק'!AF29))</f>
        <v>בית</v>
      </c>
      <c r="F29" s="126">
        <f t="shared" si="6"/>
        <v>0</v>
      </c>
      <c r="G29" s="127">
        <f>IF($C$7=יול!$C$7,יול!G29,IF($C$7=$AE$2,'שיקוף לעסק'!AC29,'שיקוף לעסק'!AG29))</f>
        <v>0.45</v>
      </c>
      <c r="H29" s="123">
        <f t="shared" si="7"/>
        <v>0</v>
      </c>
      <c r="I29" s="128">
        <f>IF($C$7=יול!$C$7,יול!I29,IF($C$7=$AE$2,'שיקוף לעסק'!AD29,'שיקוף לעסק'!AH29))</f>
        <v>0.66</v>
      </c>
      <c r="J29" s="129">
        <f t="shared" si="8"/>
        <v>0</v>
      </c>
      <c r="K29" s="10"/>
      <c r="L29" s="177"/>
      <c r="M29" s="185"/>
      <c r="N29" s="246"/>
      <c r="O29" s="186"/>
      <c r="P29" s="281"/>
      <c r="Q29" s="43"/>
      <c r="R29" s="10"/>
      <c r="S29" s="273">
        <f t="shared" si="1"/>
        <v>0.17</v>
      </c>
      <c r="T29" s="56">
        <f t="shared" si="2"/>
        <v>0</v>
      </c>
      <c r="AC29" s="77" t="str">
        <f t="shared" si="10"/>
        <v>רכב : דלק+ חניה+טיפולים</v>
      </c>
      <c r="AG29" s="63"/>
      <c r="AH29" s="64"/>
      <c r="AI29" s="78"/>
      <c r="AJ29" s="65">
        <f>IF($H$3&gt;='שיעורי מס'!B24,'שיעורי מס'!D24*'שיעורי מס'!C24,IF($H$3&lt;='שיעורי מס'!B23,0,'שיעורי מס'!D24*($H$3-'שיעורי מס'!B23)))</f>
        <v>0</v>
      </c>
      <c r="AL29" s="299">
        <f t="shared" si="3"/>
        <v>1</v>
      </c>
      <c r="AM29" s="299">
        <f t="shared" si="4"/>
        <v>0</v>
      </c>
      <c r="AN29" s="299">
        <f t="shared" si="5"/>
        <v>0</v>
      </c>
    </row>
    <row r="30" spans="1:40" ht="15.75" customHeight="1" thickBot="1" x14ac:dyDescent="0.3">
      <c r="A30" s="10"/>
      <c r="B30" s="119" t="str">
        <f>יול!B30</f>
        <v>תחבורה ציבורית</v>
      </c>
      <c r="C30" s="129">
        <f t="shared" si="0"/>
        <v>0</v>
      </c>
      <c r="D30" s="331" t="str">
        <f>IF($C$7=יול!$C$7,יול!D30,IF($C$7=$AE$2,'שיקוף לעסק'!AA30,'שיקוף לעסק'!AE30))</f>
        <v>לא</v>
      </c>
      <c r="E30" s="332" t="str">
        <f>IF($C$7=יול!$C$7,יול!E30,IF($C$7=$AE$2,'שיקוף לעסק'!AB30,'שיקוף לעסק'!AF30))</f>
        <v>עסק</v>
      </c>
      <c r="F30" s="126">
        <f t="shared" si="6"/>
        <v>0</v>
      </c>
      <c r="G30" s="127">
        <f>IF($C$7=יול!$C$7,יול!G30,IF($C$7=$AE$2,'שיקוף לעסק'!AC30,'שיקוף לעסק'!AG30))</f>
        <v>1</v>
      </c>
      <c r="H30" s="123">
        <f t="shared" si="7"/>
        <v>0</v>
      </c>
      <c r="I30" s="128">
        <f>IF($C$7=יול!$C$7,יול!I30,IF($C$7=$AE$2,'שיקוף לעסק'!AD30,'שיקוף לעסק'!AH30))</f>
        <v>1</v>
      </c>
      <c r="J30" s="129">
        <f t="shared" si="8"/>
        <v>0</v>
      </c>
      <c r="K30" s="10"/>
      <c r="L30" s="177"/>
      <c r="M30" s="185"/>
      <c r="N30" s="246"/>
      <c r="O30" s="186"/>
      <c r="P30" s="281"/>
      <c r="Q30" s="43"/>
      <c r="R30" s="10"/>
      <c r="S30" s="273">
        <f t="shared" si="1"/>
        <v>0.17</v>
      </c>
      <c r="T30" s="56">
        <f t="shared" si="2"/>
        <v>0</v>
      </c>
      <c r="AC30" s="77" t="str">
        <f t="shared" si="10"/>
        <v>תחבורה ציבורית</v>
      </c>
      <c r="AG30" s="67" t="s">
        <v>30</v>
      </c>
      <c r="AH30" s="68"/>
      <c r="AI30" s="68"/>
      <c r="AJ30" s="69">
        <f>SUM(AJ28:AJ29)</f>
        <v>0</v>
      </c>
      <c r="AL30" s="299">
        <f t="shared" si="3"/>
        <v>0</v>
      </c>
      <c r="AM30" s="299">
        <f t="shared" si="4"/>
        <v>0</v>
      </c>
      <c r="AN30" s="299">
        <f t="shared" si="5"/>
        <v>0</v>
      </c>
    </row>
    <row r="31" spans="1:40" ht="15.75" customHeight="1" x14ac:dyDescent="0.2">
      <c r="A31" s="10"/>
      <c r="B31" s="119" t="str">
        <f>יול!B31</f>
        <v>משלוחים</v>
      </c>
      <c r="C31" s="129">
        <f t="shared" si="0"/>
        <v>0</v>
      </c>
      <c r="D31" s="331" t="str">
        <f>IF($C$7=יול!$C$7,יול!D31,IF($C$7=$AE$2,'שיקוף לעסק'!AA31,'שיקוף לעסק'!AE31))</f>
        <v>לא</v>
      </c>
      <c r="E31" s="332" t="str">
        <f>IF($C$7=יול!$C$7,יול!E31,IF($C$7=$AE$2,'שיקוף לעסק'!AB31,'שיקוף לעסק'!AF31))</f>
        <v>עסק</v>
      </c>
      <c r="F31" s="126">
        <f t="shared" si="6"/>
        <v>0</v>
      </c>
      <c r="G31" s="127">
        <f>IF($C$7=יול!$C$7,יול!G31,IF($C$7=$AE$2,'שיקוף לעסק'!AC31,'שיקוף לעסק'!AG31))</f>
        <v>1</v>
      </c>
      <c r="H31" s="123">
        <f t="shared" si="7"/>
        <v>0</v>
      </c>
      <c r="I31" s="128">
        <f>IF($C$7=יול!$C$7,יול!I31,IF($C$7=$AE$2,'שיקוף לעסק'!AD31,'שיקוף לעסק'!AH31))</f>
        <v>1</v>
      </c>
      <c r="J31" s="129">
        <f t="shared" si="8"/>
        <v>0</v>
      </c>
      <c r="K31" s="10"/>
      <c r="L31" s="177"/>
      <c r="M31" s="185"/>
      <c r="N31" s="246"/>
      <c r="O31" s="186"/>
      <c r="P31" s="281"/>
      <c r="Q31" s="43"/>
      <c r="R31" s="10"/>
      <c r="S31" s="273">
        <f t="shared" si="1"/>
        <v>0.17</v>
      </c>
      <c r="T31" s="56">
        <f t="shared" si="2"/>
        <v>0</v>
      </c>
      <c r="AC31" s="77" t="str">
        <f t="shared" si="10"/>
        <v>משלוחים</v>
      </c>
      <c r="AL31" s="299">
        <f t="shared" si="3"/>
        <v>0</v>
      </c>
      <c r="AM31" s="299">
        <f t="shared" si="4"/>
        <v>0</v>
      </c>
      <c r="AN31" s="299">
        <f t="shared" si="5"/>
        <v>0</v>
      </c>
    </row>
    <row r="32" spans="1:40" ht="15.75" customHeight="1" x14ac:dyDescent="0.2">
      <c r="A32" s="10"/>
      <c r="B32" s="119" t="str">
        <f>יול!B32</f>
        <v>תיקונים: מכונות, כלים, אחזקת משרד</v>
      </c>
      <c r="C32" s="129">
        <f t="shared" si="0"/>
        <v>0</v>
      </c>
      <c r="D32" s="331" t="str">
        <f>IF($C$7=יול!$C$7,יול!D32,IF($C$7=$AE$2,'שיקוף לעסק'!AA32,'שיקוף לעסק'!AE32))</f>
        <v>לא</v>
      </c>
      <c r="E32" s="332" t="str">
        <f>IF($C$7=יול!$C$7,יול!E32,IF($C$7=$AE$2,'שיקוף לעסק'!AB32,'שיקוף לעסק'!AF32))</f>
        <v>עסק</v>
      </c>
      <c r="F32" s="126">
        <f t="shared" si="6"/>
        <v>0</v>
      </c>
      <c r="G32" s="127">
        <f>IF($C$7=יול!$C$7,יול!G32,IF($C$7=$AE$2,'שיקוף לעסק'!AC32,'שיקוף לעסק'!AG32))</f>
        <v>1</v>
      </c>
      <c r="H32" s="123">
        <f t="shared" si="7"/>
        <v>0</v>
      </c>
      <c r="I32" s="128">
        <f>IF($C$7=יול!$C$7,יול!I32,IF($C$7=$AE$2,'שיקוף לעסק'!AD32,'שיקוף לעסק'!AH32))</f>
        <v>1</v>
      </c>
      <c r="J32" s="129">
        <f t="shared" si="8"/>
        <v>0</v>
      </c>
      <c r="K32" s="10"/>
      <c r="L32" s="177"/>
      <c r="M32" s="185"/>
      <c r="N32" s="246"/>
      <c r="O32" s="186"/>
      <c r="P32" s="281"/>
      <c r="Q32" s="43"/>
      <c r="R32" s="10"/>
      <c r="S32" s="273">
        <f t="shared" si="1"/>
        <v>0.17</v>
      </c>
      <c r="T32" s="56">
        <f t="shared" si="2"/>
        <v>0</v>
      </c>
      <c r="AC32" s="77" t="str">
        <f t="shared" si="10"/>
        <v>תיקונים: מכונות, כלים, אחזקת משרד</v>
      </c>
      <c r="AL32" s="299">
        <f t="shared" si="3"/>
        <v>0</v>
      </c>
      <c r="AM32" s="299">
        <f t="shared" si="4"/>
        <v>0</v>
      </c>
      <c r="AN32" s="299">
        <f t="shared" si="5"/>
        <v>0</v>
      </c>
    </row>
    <row r="33" spans="1:40" ht="15.75" customHeight="1" x14ac:dyDescent="0.2">
      <c r="A33" s="10"/>
      <c r="B33" s="119" t="str">
        <f>יול!B33</f>
        <v>פרסום ושיווק</v>
      </c>
      <c r="C33" s="129">
        <f t="shared" si="0"/>
        <v>0</v>
      </c>
      <c r="D33" s="331" t="str">
        <f>IF($C$7=יול!$C$7,יול!D33,IF($C$7=$AE$2,'שיקוף לעסק'!AA33,'שיקוף לעסק'!AE33))</f>
        <v>לא</v>
      </c>
      <c r="E33" s="332" t="str">
        <f>IF($C$7=יול!$C$7,יול!E33,IF($C$7=$AE$2,'שיקוף לעסק'!AB33,'שיקוף לעסק'!AF33))</f>
        <v>עסק</v>
      </c>
      <c r="F33" s="126">
        <f t="shared" si="6"/>
        <v>0</v>
      </c>
      <c r="G33" s="127">
        <f>IF($C$7=יול!$C$7,יול!G33,IF($C$7=$AE$2,'שיקוף לעסק'!AC33,'שיקוף לעסק'!AG33))</f>
        <v>1</v>
      </c>
      <c r="H33" s="123">
        <f t="shared" si="7"/>
        <v>0</v>
      </c>
      <c r="I33" s="128">
        <f>IF($C$7=יול!$C$7,יול!I33,IF($C$7=$AE$2,'שיקוף לעסק'!AD33,'שיקוף לעסק'!AH33))</f>
        <v>1</v>
      </c>
      <c r="J33" s="129">
        <f t="shared" si="8"/>
        <v>0</v>
      </c>
      <c r="K33" s="10"/>
      <c r="L33" s="177"/>
      <c r="M33" s="185"/>
      <c r="N33" s="246"/>
      <c r="O33" s="186"/>
      <c r="P33" s="281"/>
      <c r="Q33" s="43"/>
      <c r="R33" s="10"/>
      <c r="S33" s="273">
        <f t="shared" si="1"/>
        <v>0.17</v>
      </c>
      <c r="T33" s="56">
        <f t="shared" si="2"/>
        <v>0</v>
      </c>
      <c r="AC33" s="77" t="str">
        <f t="shared" si="10"/>
        <v>פרסום ושיווק</v>
      </c>
      <c r="AL33" s="299">
        <f t="shared" si="3"/>
        <v>0</v>
      </c>
      <c r="AM33" s="299">
        <f t="shared" si="4"/>
        <v>0</v>
      </c>
      <c r="AN33" s="299">
        <f t="shared" si="5"/>
        <v>0</v>
      </c>
    </row>
    <row r="34" spans="1:40" ht="15.75" customHeight="1" x14ac:dyDescent="0.2">
      <c r="A34" s="10"/>
      <c r="B34" s="119" t="str">
        <f>יול!B34</f>
        <v>ארוחות עסקיות וכיבוד מחוץ לעסק</v>
      </c>
      <c r="C34" s="129">
        <f t="shared" si="0"/>
        <v>0</v>
      </c>
      <c r="D34" s="331" t="str">
        <f>IF($C$7=יול!$C$7,יול!D34,IF($C$7=$AE$2,'שיקוף לעסק'!AA34,'שיקוף לעסק'!AE34))</f>
        <v>לא</v>
      </c>
      <c r="E34" s="332" t="str">
        <f>IF($C$7=יול!$C$7,יול!E34,IF($C$7=$AE$2,'שיקוף לעסק'!AB34,'שיקוף לעסק'!AF34))</f>
        <v>עסק</v>
      </c>
      <c r="F34" s="126">
        <f t="shared" si="6"/>
        <v>0</v>
      </c>
      <c r="G34" s="127">
        <f>IF($C$7=יול!$C$7,יול!G34,IF($C$7=$AE$2,'שיקוף לעסק'!AC34,'שיקוף לעסק'!AG34))</f>
        <v>0</v>
      </c>
      <c r="H34" s="123">
        <f t="shared" si="7"/>
        <v>0</v>
      </c>
      <c r="I34" s="128">
        <f>IF($C$7=יול!$C$7,יול!I34,IF($C$7=$AE$2,'שיקוף לעסק'!AD34,'שיקוף לעסק'!AH34))</f>
        <v>0</v>
      </c>
      <c r="J34" s="129">
        <f t="shared" si="8"/>
        <v>0</v>
      </c>
      <c r="K34" s="10"/>
      <c r="L34" s="177"/>
      <c r="M34" s="185"/>
      <c r="N34" s="246"/>
      <c r="O34" s="186"/>
      <c r="P34" s="281"/>
      <c r="Q34" s="43"/>
      <c r="R34" s="10"/>
      <c r="S34" s="273">
        <f t="shared" si="1"/>
        <v>0.17</v>
      </c>
      <c r="T34" s="56">
        <f t="shared" si="2"/>
        <v>0</v>
      </c>
      <c r="AC34" s="77" t="str">
        <f t="shared" si="10"/>
        <v>ארוחות עסקיות וכיבוד מחוץ לעסק</v>
      </c>
      <c r="AL34" s="299">
        <f t="shared" si="3"/>
        <v>0</v>
      </c>
      <c r="AM34" s="299">
        <f t="shared" si="4"/>
        <v>0</v>
      </c>
      <c r="AN34" s="299">
        <f t="shared" si="5"/>
        <v>0</v>
      </c>
    </row>
    <row r="35" spans="1:40" ht="15.75" customHeight="1" x14ac:dyDescent="0.2">
      <c r="A35" s="10"/>
      <c r="B35" s="119" t="str">
        <f>יול!B35</f>
        <v>כיבודים בעסק (קפה, תה וכדומה)</v>
      </c>
      <c r="C35" s="129">
        <f t="shared" si="0"/>
        <v>0</v>
      </c>
      <c r="D35" s="331" t="str">
        <f>IF($C$7=יול!$C$7,יול!D35,IF($C$7=$AE$2,'שיקוף לעסק'!AA35,'שיקוף לעסק'!AE35))</f>
        <v>לא</v>
      </c>
      <c r="E35" s="332" t="str">
        <f>IF($C$7=יול!$C$7,יול!E35,IF($C$7=$AE$2,'שיקוף לעסק'!AB35,'שיקוף לעסק'!AF35))</f>
        <v>עסק</v>
      </c>
      <c r="F35" s="126">
        <f t="shared" si="6"/>
        <v>0</v>
      </c>
      <c r="G35" s="127">
        <f>IF($C$7=יול!$C$7,יול!G35,IF($C$7=$AE$2,'שיקוף לעסק'!AC35,'שיקוף לעסק'!AG35))</f>
        <v>0.8</v>
      </c>
      <c r="H35" s="123">
        <f t="shared" si="7"/>
        <v>0</v>
      </c>
      <c r="I35" s="128">
        <f>IF($C$7=יול!$C$7,יול!I35,IF($C$7=$AE$2,'שיקוף לעסק'!AD35,'שיקוף לעסק'!AH35))</f>
        <v>0</v>
      </c>
      <c r="J35" s="129">
        <f t="shared" si="8"/>
        <v>0</v>
      </c>
      <c r="K35" s="10"/>
      <c r="L35" s="177"/>
      <c r="M35" s="185"/>
      <c r="N35" s="246"/>
      <c r="O35" s="186"/>
      <c r="P35" s="281"/>
      <c r="Q35" s="43"/>
      <c r="R35" s="10"/>
      <c r="S35" s="273">
        <f t="shared" si="1"/>
        <v>0.17</v>
      </c>
      <c r="T35" s="56">
        <f t="shared" si="2"/>
        <v>0</v>
      </c>
      <c r="AC35" s="77" t="str">
        <f t="shared" si="10"/>
        <v>כיבודים בעסק (קפה, תה וכדומה)</v>
      </c>
      <c r="AL35" s="299">
        <f t="shared" si="3"/>
        <v>0</v>
      </c>
      <c r="AM35" s="299">
        <f t="shared" si="4"/>
        <v>0</v>
      </c>
      <c r="AN35" s="299">
        <f t="shared" si="5"/>
        <v>0</v>
      </c>
    </row>
    <row r="36" spans="1:40" ht="15.75" customHeight="1" x14ac:dyDescent="0.2">
      <c r="A36" s="10"/>
      <c r="B36" s="119" t="str">
        <f>יול!B36</f>
        <v>החזר חובות - חלק הקרן</v>
      </c>
      <c r="C36" s="129">
        <f t="shared" si="0"/>
        <v>0</v>
      </c>
      <c r="D36" s="331" t="str">
        <f>IF($C$7=יול!$C$7,יול!D36,IF($C$7=$AE$2,'שיקוף לעסק'!AA36,'שיקוף לעסק'!AE36))</f>
        <v>לא</v>
      </c>
      <c r="E36" s="332" t="str">
        <f>IF($C$7=יול!$C$7,יול!E36,IF($C$7=$AE$2,'שיקוף לעסק'!AB36,'שיקוף לעסק'!AF36))</f>
        <v>עסק</v>
      </c>
      <c r="F36" s="126">
        <f t="shared" si="6"/>
        <v>0</v>
      </c>
      <c r="G36" s="127">
        <f>IF($C$7=יול!$C$7,יול!G36,IF($C$7=$AE$2,'שיקוף לעסק'!AC36,'שיקוף לעסק'!AG36))</f>
        <v>0</v>
      </c>
      <c r="H36" s="123">
        <f t="shared" si="7"/>
        <v>0</v>
      </c>
      <c r="I36" s="128">
        <f>IF($C$7=יול!$C$7,יול!I36,IF($C$7=$AE$2,'שיקוף לעסק'!AD36,'שיקוף לעסק'!AH36))</f>
        <v>0</v>
      </c>
      <c r="J36" s="129">
        <f t="shared" si="8"/>
        <v>0</v>
      </c>
      <c r="K36" s="10"/>
      <c r="L36" s="177"/>
      <c r="M36" s="185"/>
      <c r="N36" s="246"/>
      <c r="O36" s="186"/>
      <c r="P36" s="281"/>
      <c r="Q36" s="43"/>
      <c r="R36" s="10"/>
      <c r="S36" s="273">
        <f t="shared" si="1"/>
        <v>0.17</v>
      </c>
      <c r="T36" s="56">
        <f t="shared" si="2"/>
        <v>0</v>
      </c>
      <c r="AC36" s="77" t="str">
        <f t="shared" si="10"/>
        <v>החזר חובות - חלק הקרן</v>
      </c>
      <c r="AL36" s="299">
        <f t="shared" si="3"/>
        <v>0</v>
      </c>
      <c r="AM36" s="299">
        <f t="shared" si="4"/>
        <v>0</v>
      </c>
      <c r="AN36" s="299">
        <f t="shared" si="5"/>
        <v>0</v>
      </c>
    </row>
    <row r="37" spans="1:40" ht="15.75" customHeight="1" x14ac:dyDescent="0.2">
      <c r="A37" s="10"/>
      <c r="B37" s="119" t="str">
        <f>יול!B37</f>
        <v>החזר חובות - חלק הרבית</v>
      </c>
      <c r="C37" s="129">
        <f t="shared" si="0"/>
        <v>0</v>
      </c>
      <c r="D37" s="331" t="str">
        <f>IF($C$7=יול!$C$7,יול!D37,IF($C$7=$AE$2,'שיקוף לעסק'!AA37,'שיקוף לעסק'!AE37))</f>
        <v>לא</v>
      </c>
      <c r="E37" s="332" t="str">
        <f>IF($C$7=יול!$C$7,יול!E37,IF($C$7=$AE$2,'שיקוף לעסק'!AB37,'שיקוף לעסק'!AF37))</f>
        <v>עסק</v>
      </c>
      <c r="F37" s="126">
        <f t="shared" si="6"/>
        <v>0</v>
      </c>
      <c r="G37" s="127">
        <f>IF($C$7=יול!$C$7,יול!G37,IF($C$7=$AE$2,'שיקוף לעסק'!AC37,'שיקוף לעסק'!AG37))</f>
        <v>1</v>
      </c>
      <c r="H37" s="123">
        <f t="shared" si="7"/>
        <v>0</v>
      </c>
      <c r="I37" s="128">
        <f>IF($C$7=יול!$C$7,יול!I37,IF($C$7=$AE$2,'שיקוף לעסק'!AD37,'שיקוף לעסק'!AH37))</f>
        <v>0</v>
      </c>
      <c r="J37" s="129">
        <f t="shared" si="8"/>
        <v>0</v>
      </c>
      <c r="K37" s="10"/>
      <c r="L37" s="177"/>
      <c r="M37" s="185"/>
      <c r="N37" s="246"/>
      <c r="O37" s="186"/>
      <c r="P37" s="281"/>
      <c r="Q37" s="43"/>
      <c r="R37" s="10"/>
      <c r="S37" s="273">
        <f t="shared" si="1"/>
        <v>0.17</v>
      </c>
      <c r="T37" s="56">
        <f t="shared" si="2"/>
        <v>0</v>
      </c>
      <c r="AC37" s="77" t="str">
        <f t="shared" si="10"/>
        <v>החזר חובות - חלק הרבית</v>
      </c>
      <c r="AL37" s="299">
        <f t="shared" si="3"/>
        <v>0</v>
      </c>
      <c r="AM37" s="299">
        <f t="shared" si="4"/>
        <v>0</v>
      </c>
      <c r="AN37" s="299">
        <f t="shared" si="5"/>
        <v>0</v>
      </c>
    </row>
    <row r="38" spans="1:40" ht="15.75" customHeight="1" x14ac:dyDescent="0.2">
      <c r="A38" s="10"/>
      <c r="B38" s="119" t="str">
        <f>יול!B38</f>
        <v>השתלמויות</v>
      </c>
      <c r="C38" s="129">
        <f t="shared" si="0"/>
        <v>0</v>
      </c>
      <c r="D38" s="331" t="str">
        <f>IF($C$7=יול!$C$7,יול!D38,IF($C$7=$AE$2,'שיקוף לעסק'!AA38,'שיקוף לעסק'!AE38))</f>
        <v>לא</v>
      </c>
      <c r="E38" s="332" t="str">
        <f>IF($C$7=יול!$C$7,יול!E38,IF($C$7=$AE$2,'שיקוף לעסק'!AB38,'שיקוף לעסק'!AF38))</f>
        <v>עסק</v>
      </c>
      <c r="F38" s="126">
        <f t="shared" si="6"/>
        <v>0</v>
      </c>
      <c r="G38" s="127">
        <f>IF($C$7=יול!$C$7,יול!G38,IF($C$7=$AE$2,'שיקוף לעסק'!AC38,'שיקוף לעסק'!AG38))</f>
        <v>1</v>
      </c>
      <c r="H38" s="123">
        <f t="shared" si="7"/>
        <v>0</v>
      </c>
      <c r="I38" s="128">
        <f>IF($C$7=יול!$C$7,יול!I38,IF($C$7=$AE$2,'שיקוף לעסק'!AD38,'שיקוף לעסק'!AH38))</f>
        <v>1</v>
      </c>
      <c r="J38" s="129">
        <f t="shared" si="8"/>
        <v>0</v>
      </c>
      <c r="K38" s="10"/>
      <c r="L38" s="177"/>
      <c r="M38" s="185"/>
      <c r="N38" s="246"/>
      <c r="O38" s="186"/>
      <c r="P38" s="281"/>
      <c r="Q38" s="43"/>
      <c r="R38" s="10"/>
      <c r="S38" s="273">
        <f t="shared" si="1"/>
        <v>0.17</v>
      </c>
      <c r="T38" s="56">
        <f t="shared" si="2"/>
        <v>0</v>
      </c>
      <c r="AC38" s="77" t="str">
        <f t="shared" si="10"/>
        <v>השתלמויות</v>
      </c>
      <c r="AL38" s="299">
        <f t="shared" si="3"/>
        <v>0</v>
      </c>
      <c r="AM38" s="299">
        <f t="shared" si="4"/>
        <v>0</v>
      </c>
      <c r="AN38" s="299">
        <f t="shared" si="5"/>
        <v>0</v>
      </c>
    </row>
    <row r="39" spans="1:40" ht="15.75" customHeight="1" x14ac:dyDescent="0.2">
      <c r="A39" s="10"/>
      <c r="B39" s="119" t="str">
        <f>יול!B39</f>
        <v>קנסות</v>
      </c>
      <c r="C39" s="129">
        <f t="shared" si="0"/>
        <v>0</v>
      </c>
      <c r="D39" s="331" t="str">
        <f>IF($C$7=יול!$C$7,יול!D39,IF($C$7=$AE$2,'שיקוף לעסק'!AA39,'שיקוף לעסק'!AE39))</f>
        <v>לא</v>
      </c>
      <c r="E39" s="332" t="str">
        <f>IF($C$7=יול!$C$7,יול!E39,IF($C$7=$AE$2,'שיקוף לעסק'!AB39,'שיקוף לעסק'!AF39))</f>
        <v>עסק</v>
      </c>
      <c r="F39" s="126">
        <f t="shared" si="6"/>
        <v>0</v>
      </c>
      <c r="G39" s="127">
        <f>IF($C$7=יול!$C$7,יול!G39,IF($C$7=$AE$2,'שיקוף לעסק'!AC39,'שיקוף לעסק'!AG39))</f>
        <v>0</v>
      </c>
      <c r="H39" s="123">
        <f t="shared" si="7"/>
        <v>0</v>
      </c>
      <c r="I39" s="128">
        <f>IF($C$7=יול!$C$7,יול!I39,IF($C$7=$AE$2,'שיקוף לעסק'!AD39,'שיקוף לעסק'!AH39))</f>
        <v>0</v>
      </c>
      <c r="J39" s="129">
        <f t="shared" si="8"/>
        <v>0</v>
      </c>
      <c r="K39" s="10"/>
      <c r="L39" s="177"/>
      <c r="M39" s="185"/>
      <c r="N39" s="246"/>
      <c r="O39" s="186"/>
      <c r="P39" s="281"/>
      <c r="Q39" s="43"/>
      <c r="R39" s="10"/>
      <c r="S39" s="273">
        <f t="shared" si="1"/>
        <v>0.17</v>
      </c>
      <c r="T39" s="56">
        <f t="shared" si="2"/>
        <v>0</v>
      </c>
      <c r="AC39" s="77" t="str">
        <f t="shared" si="10"/>
        <v>קנסות</v>
      </c>
      <c r="AL39" s="299">
        <f t="shared" si="3"/>
        <v>0</v>
      </c>
      <c r="AM39" s="299">
        <f t="shared" si="4"/>
        <v>0</v>
      </c>
      <c r="AN39" s="299">
        <f t="shared" si="5"/>
        <v>0</v>
      </c>
    </row>
    <row r="40" spans="1:40" ht="15.75" customHeight="1" x14ac:dyDescent="0.2">
      <c r="A40" s="10"/>
      <c r="B40" s="119">
        <f>יול!B40</f>
        <v>0</v>
      </c>
      <c r="C40" s="139">
        <f t="shared" si="0"/>
        <v>0</v>
      </c>
      <c r="D40" s="333" t="str">
        <f>IF($C$7=יול!$C$7,יול!D40,IF($C$7=$AE$2,'שיקוף לעסק'!AA40,'שיקוף לעסק'!AE40))</f>
        <v>לא</v>
      </c>
      <c r="E40" s="334" t="str">
        <f>IF($C$7=יול!$C$7,יול!E40,IF($C$7=$AE$2,'שיקוף לעסק'!AB40,'שיקוף לעסק'!AF40))</f>
        <v>עסק</v>
      </c>
      <c r="F40" s="126">
        <f t="shared" si="6"/>
        <v>0</v>
      </c>
      <c r="G40" s="127">
        <f>IF($C$7=יול!$C$7,יול!G40,IF($C$7=$AE$2,'שיקוף לעסק'!AC40,'שיקוף לעסק'!AG40))</f>
        <v>0</v>
      </c>
      <c r="H40" s="123">
        <f t="shared" si="7"/>
        <v>0</v>
      </c>
      <c r="I40" s="128">
        <f>IF($C$7=יול!$C$7,יול!I40,IF($C$7=$AE$2,'שיקוף לעסק'!AD40,'שיקוף לעסק'!AH40))</f>
        <v>0</v>
      </c>
      <c r="J40" s="129">
        <f t="shared" si="8"/>
        <v>0</v>
      </c>
      <c r="K40" s="10"/>
      <c r="L40" s="177"/>
      <c r="M40" s="185"/>
      <c r="N40" s="246"/>
      <c r="O40" s="186"/>
      <c r="P40" s="281"/>
      <c r="Q40" s="43"/>
      <c r="R40" s="10"/>
      <c r="S40" s="273">
        <f t="shared" si="1"/>
        <v>0.17</v>
      </c>
      <c r="T40" s="56">
        <f t="shared" si="2"/>
        <v>0</v>
      </c>
      <c r="AC40" s="77">
        <f t="shared" si="10"/>
        <v>0</v>
      </c>
      <c r="AL40" s="299">
        <f t="shared" si="3"/>
        <v>0</v>
      </c>
      <c r="AM40" s="299">
        <f t="shared" si="4"/>
        <v>0</v>
      </c>
      <c r="AN40" s="299">
        <f t="shared" si="5"/>
        <v>0</v>
      </c>
    </row>
    <row r="41" spans="1:40" ht="15.75" customHeight="1" x14ac:dyDescent="0.2">
      <c r="A41" s="10"/>
      <c r="B41" s="119">
        <f>יול!B41</f>
        <v>0</v>
      </c>
      <c r="C41" s="139">
        <f t="shared" si="0"/>
        <v>0</v>
      </c>
      <c r="D41" s="333" t="str">
        <f>IF($C$7=יול!$C$7,יול!D41,IF($C$7=$AE$2,'שיקוף לעסק'!AA41,'שיקוף לעסק'!AE41))</f>
        <v>לא</v>
      </c>
      <c r="E41" s="334" t="str">
        <f>IF($C$7=יול!$C$7,יול!E41,IF($C$7=$AE$2,'שיקוף לעסק'!AB41,'שיקוף לעסק'!AF41))</f>
        <v>עסק</v>
      </c>
      <c r="F41" s="126">
        <f t="shared" si="6"/>
        <v>0</v>
      </c>
      <c r="G41" s="127">
        <f>IF($C$7=יול!$C$7,יול!G41,IF($C$7=$AE$2,'שיקוף לעסק'!AC41,'שיקוף לעסק'!AG41))</f>
        <v>0</v>
      </c>
      <c r="H41" s="123">
        <f t="shared" si="7"/>
        <v>0</v>
      </c>
      <c r="I41" s="128">
        <f>IF($C$7=יול!$C$7,יול!I41,IF($C$7=$AE$2,'שיקוף לעסק'!AD41,'שיקוף לעסק'!AH41))</f>
        <v>0</v>
      </c>
      <c r="J41" s="129">
        <f t="shared" si="8"/>
        <v>0</v>
      </c>
      <c r="K41" s="10"/>
      <c r="L41" s="177"/>
      <c r="M41" s="185"/>
      <c r="N41" s="246"/>
      <c r="O41" s="186"/>
      <c r="P41" s="281"/>
      <c r="Q41" s="43"/>
      <c r="R41" s="10"/>
      <c r="S41" s="273">
        <f t="shared" si="1"/>
        <v>0.17</v>
      </c>
      <c r="T41" s="56">
        <f t="shared" si="2"/>
        <v>0</v>
      </c>
      <c r="AC41" s="77">
        <f t="shared" si="10"/>
        <v>0</v>
      </c>
      <c r="AL41" s="299">
        <f t="shared" si="3"/>
        <v>0</v>
      </c>
      <c r="AM41" s="299">
        <f t="shared" si="4"/>
        <v>0</v>
      </c>
      <c r="AN41" s="299">
        <f t="shared" si="5"/>
        <v>0</v>
      </c>
    </row>
    <row r="42" spans="1:40" ht="15.75" customHeight="1" x14ac:dyDescent="0.2">
      <c r="A42" s="10"/>
      <c r="B42" s="119">
        <f>יול!B42</f>
        <v>0</v>
      </c>
      <c r="C42" s="139">
        <f t="shared" si="0"/>
        <v>0</v>
      </c>
      <c r="D42" s="333" t="str">
        <f>IF($C$7=יול!$C$7,יול!D42,IF($C$7=$AE$2,'שיקוף לעסק'!AA42,'שיקוף לעסק'!AE42))</f>
        <v>לא</v>
      </c>
      <c r="E42" s="334" t="str">
        <f>IF($C$7=יול!$C$7,יול!E42,IF($C$7=$AE$2,'שיקוף לעסק'!AB42,'שיקוף לעסק'!AF42))</f>
        <v>עסק</v>
      </c>
      <c r="F42" s="126">
        <f t="shared" si="6"/>
        <v>0</v>
      </c>
      <c r="G42" s="127">
        <f>IF($C$7=יול!$C$7,יול!G42,IF($C$7=$AE$2,'שיקוף לעסק'!AC42,'שיקוף לעסק'!AG42))</f>
        <v>0</v>
      </c>
      <c r="H42" s="123">
        <f t="shared" si="7"/>
        <v>0</v>
      </c>
      <c r="I42" s="128">
        <f>IF($C$7=יול!$C$7,יול!I42,IF($C$7=$AE$2,'שיקוף לעסק'!AD42,'שיקוף לעסק'!AH42))</f>
        <v>0</v>
      </c>
      <c r="J42" s="129">
        <f t="shared" si="8"/>
        <v>0</v>
      </c>
      <c r="K42" s="10"/>
      <c r="L42" s="177"/>
      <c r="M42" s="185"/>
      <c r="N42" s="246"/>
      <c r="O42" s="186"/>
      <c r="P42" s="281"/>
      <c r="Q42" s="43"/>
      <c r="R42" s="10"/>
      <c r="S42" s="273">
        <f t="shared" si="1"/>
        <v>0.17</v>
      </c>
      <c r="T42" s="56">
        <f t="shared" si="2"/>
        <v>0</v>
      </c>
      <c r="AC42" s="77">
        <f t="shared" si="10"/>
        <v>0</v>
      </c>
      <c r="AL42" s="299">
        <f t="shared" si="3"/>
        <v>0</v>
      </c>
      <c r="AM42" s="299">
        <f t="shared" si="4"/>
        <v>0</v>
      </c>
      <c r="AN42" s="299">
        <f t="shared" si="5"/>
        <v>0</v>
      </c>
    </row>
    <row r="43" spans="1:40" ht="15.75" customHeight="1" x14ac:dyDescent="0.2">
      <c r="A43" s="10"/>
      <c r="B43" s="119">
        <f>יול!B43</f>
        <v>0</v>
      </c>
      <c r="C43" s="139">
        <f t="shared" si="0"/>
        <v>0</v>
      </c>
      <c r="D43" s="333" t="str">
        <f>IF($C$7=יול!$C$7,יול!D43,IF($C$7=$AE$2,'שיקוף לעסק'!AA43,'שיקוף לעסק'!AE43))</f>
        <v>לא</v>
      </c>
      <c r="E43" s="334" t="str">
        <f>IF($C$7=יול!$C$7,יול!E43,IF($C$7=$AE$2,'שיקוף לעסק'!AB43,'שיקוף לעסק'!AF43))</f>
        <v>עסק</v>
      </c>
      <c r="F43" s="126">
        <f t="shared" si="6"/>
        <v>0</v>
      </c>
      <c r="G43" s="127">
        <f>IF($C$7=יול!$C$7,יול!G43,IF($C$7=$AE$2,'שיקוף לעסק'!AC43,'שיקוף לעסק'!AG43))</f>
        <v>0</v>
      </c>
      <c r="H43" s="123">
        <f t="shared" si="7"/>
        <v>0</v>
      </c>
      <c r="I43" s="128">
        <f>IF($C$7=יול!$C$7,יול!I43,IF($C$7=$AE$2,'שיקוף לעסק'!AD43,'שיקוף לעסק'!AH43))</f>
        <v>0</v>
      </c>
      <c r="J43" s="129">
        <f t="shared" si="8"/>
        <v>0</v>
      </c>
      <c r="K43" s="10"/>
      <c r="L43" s="177"/>
      <c r="M43" s="185"/>
      <c r="N43" s="246"/>
      <c r="O43" s="186"/>
      <c r="P43" s="281"/>
      <c r="Q43" s="43"/>
      <c r="R43" s="10"/>
      <c r="S43" s="273">
        <f t="shared" si="1"/>
        <v>0.17</v>
      </c>
      <c r="T43" s="56">
        <f t="shared" si="2"/>
        <v>0</v>
      </c>
      <c r="AC43" s="77">
        <f t="shared" si="10"/>
        <v>0</v>
      </c>
      <c r="AL43" s="299">
        <f t="shared" si="3"/>
        <v>0</v>
      </c>
      <c r="AM43" s="299">
        <f t="shared" si="4"/>
        <v>0</v>
      </c>
      <c r="AN43" s="299">
        <f t="shared" si="5"/>
        <v>0</v>
      </c>
    </row>
    <row r="44" spans="1:40" ht="15.75" customHeight="1" thickBot="1" x14ac:dyDescent="0.25">
      <c r="A44" s="10"/>
      <c r="B44" s="120">
        <f>יול!B44</f>
        <v>0</v>
      </c>
      <c r="C44" s="140">
        <f t="shared" si="0"/>
        <v>0</v>
      </c>
      <c r="D44" s="333" t="str">
        <f>IF($C$7=יול!$C$7,יול!D44,IF($C$7=$AE$2,'שיקוף לעסק'!AA44,'שיקוף לעסק'!AE44))</f>
        <v>לא</v>
      </c>
      <c r="E44" s="334" t="str">
        <f>IF($C$7=יול!$C$7,יול!E44,IF($C$7=$AE$2,'שיקוף לעסק'!AB44,'שיקוף לעסק'!AF44))</f>
        <v>עסק</v>
      </c>
      <c r="F44" s="130">
        <f t="shared" si="6"/>
        <v>0</v>
      </c>
      <c r="G44" s="131">
        <f>IF($C$7=יול!$C$7,יול!G44,IF($C$7=$AE$2,'שיקוף לעסק'!AC44,'שיקוף לעסק'!AG44))</f>
        <v>0</v>
      </c>
      <c r="H44" s="132">
        <f t="shared" si="7"/>
        <v>0</v>
      </c>
      <c r="I44" s="133">
        <f>IF($C$7=יול!$C$7,יול!I44,IF($C$7=$AE$2,'שיקוף לעסק'!AD44,'שיקוף לעסק'!AH44))</f>
        <v>0</v>
      </c>
      <c r="J44" s="134">
        <f t="shared" si="8"/>
        <v>0</v>
      </c>
      <c r="K44" s="10"/>
      <c r="L44" s="177"/>
      <c r="M44" s="185"/>
      <c r="N44" s="246"/>
      <c r="O44" s="186"/>
      <c r="P44" s="281"/>
      <c r="Q44" s="43"/>
      <c r="R44" s="10"/>
      <c r="S44" s="273">
        <f t="shared" si="1"/>
        <v>0.17</v>
      </c>
      <c r="T44" s="56">
        <f t="shared" si="2"/>
        <v>0</v>
      </c>
      <c r="AC44" s="115">
        <f t="shared" si="10"/>
        <v>0</v>
      </c>
      <c r="AL44" s="299">
        <f t="shared" si="3"/>
        <v>0</v>
      </c>
      <c r="AM44" s="299">
        <f t="shared" si="4"/>
        <v>0</v>
      </c>
      <c r="AN44" s="299">
        <f t="shared" si="5"/>
        <v>0</v>
      </c>
    </row>
    <row r="45" spans="1:40" ht="15.75" customHeight="1" thickBot="1" x14ac:dyDescent="0.25">
      <c r="A45" s="10"/>
      <c r="B45" s="112" t="s">
        <v>49</v>
      </c>
      <c r="C45" s="87">
        <f>SUM(C11:C44)</f>
        <v>0</v>
      </c>
      <c r="D45" s="193"/>
      <c r="E45" s="318"/>
      <c r="F45" s="88">
        <f>SUM(F11:F44)</f>
        <v>0</v>
      </c>
      <c r="G45" s="21"/>
      <c r="H45" s="89">
        <f>SUM(H11:H44)</f>
        <v>0</v>
      </c>
      <c r="I45" s="21"/>
      <c r="J45" s="87">
        <f>SUM(J11:J44)</f>
        <v>0</v>
      </c>
      <c r="K45" s="10"/>
      <c r="L45" s="177"/>
      <c r="M45" s="185"/>
      <c r="N45" s="246"/>
      <c r="O45" s="186"/>
      <c r="P45" s="281"/>
      <c r="Q45" s="43"/>
      <c r="R45" s="10"/>
      <c r="S45" s="273">
        <f t="shared" si="1"/>
        <v>0.17</v>
      </c>
      <c r="T45" s="56">
        <f t="shared" si="2"/>
        <v>0</v>
      </c>
    </row>
    <row r="46" spans="1:40" ht="15.75" customHeight="1" x14ac:dyDescent="0.2">
      <c r="A46" s="10"/>
      <c r="B46" s="15"/>
      <c r="C46" s="38"/>
      <c r="D46" s="38"/>
      <c r="E46" s="38"/>
      <c r="F46" s="38"/>
      <c r="G46" s="38"/>
      <c r="H46" s="38"/>
      <c r="I46" s="38"/>
      <c r="J46" s="38"/>
      <c r="K46" s="10"/>
      <c r="L46" s="188"/>
      <c r="M46" s="185"/>
      <c r="N46" s="246"/>
      <c r="O46" s="185"/>
      <c r="P46" s="281"/>
      <c r="Q46" s="43"/>
      <c r="R46" s="10"/>
      <c r="S46" s="273">
        <f t="shared" si="1"/>
        <v>0.17</v>
      </c>
      <c r="T46" s="56">
        <f t="shared" si="2"/>
        <v>0</v>
      </c>
    </row>
    <row r="47" spans="1:40" ht="15.75" customHeight="1" x14ac:dyDescent="0.2">
      <c r="A47" s="10"/>
      <c r="K47" s="10"/>
      <c r="L47" s="177"/>
      <c r="M47" s="185"/>
      <c r="N47" s="246"/>
      <c r="O47" s="186"/>
      <c r="P47" s="281"/>
      <c r="Q47" s="43"/>
      <c r="R47" s="10"/>
      <c r="S47" s="273">
        <f t="shared" si="1"/>
        <v>0.17</v>
      </c>
      <c r="T47" s="56">
        <f t="shared" si="2"/>
        <v>0</v>
      </c>
    </row>
    <row r="48" spans="1:40" ht="15.75" customHeight="1" x14ac:dyDescent="0.2">
      <c r="A48" s="10"/>
      <c r="K48" s="10"/>
      <c r="L48" s="177"/>
      <c r="M48" s="185"/>
      <c r="N48" s="246"/>
      <c r="O48" s="186"/>
      <c r="P48" s="281"/>
      <c r="Q48" s="43"/>
      <c r="R48" s="10"/>
      <c r="S48" s="273">
        <f t="shared" si="1"/>
        <v>0.17</v>
      </c>
      <c r="T48" s="56">
        <f t="shared" si="2"/>
        <v>0</v>
      </c>
    </row>
    <row r="49" spans="12:20" x14ac:dyDescent="0.2">
      <c r="L49" s="177"/>
      <c r="M49" s="185"/>
      <c r="N49" s="246"/>
      <c r="O49" s="186"/>
      <c r="P49" s="281"/>
      <c r="Q49" s="43"/>
      <c r="S49" s="273">
        <f t="shared" si="1"/>
        <v>0.17</v>
      </c>
      <c r="T49" s="56">
        <f t="shared" si="2"/>
        <v>0</v>
      </c>
    </row>
    <row r="50" spans="12:20" x14ac:dyDescent="0.2">
      <c r="L50" s="177"/>
      <c r="M50" s="185"/>
      <c r="N50" s="246"/>
      <c r="O50" s="186"/>
      <c r="P50" s="281"/>
      <c r="Q50" s="43"/>
      <c r="S50" s="273">
        <f t="shared" si="1"/>
        <v>0.17</v>
      </c>
      <c r="T50" s="56">
        <f t="shared" si="2"/>
        <v>0</v>
      </c>
    </row>
    <row r="51" spans="12:20" x14ac:dyDescent="0.2">
      <c r="L51" s="177"/>
      <c r="M51" s="185"/>
      <c r="N51" s="246"/>
      <c r="O51" s="186"/>
      <c r="P51" s="281"/>
      <c r="Q51" s="43"/>
      <c r="S51" s="273">
        <f t="shared" si="1"/>
        <v>0.17</v>
      </c>
      <c r="T51" s="56">
        <f t="shared" si="2"/>
        <v>0</v>
      </c>
    </row>
    <row r="52" spans="12:20" x14ac:dyDescent="0.2">
      <c r="L52" s="177"/>
      <c r="M52" s="185"/>
      <c r="N52" s="246"/>
      <c r="O52" s="186"/>
      <c r="P52" s="281"/>
      <c r="Q52" s="43"/>
      <c r="S52" s="273">
        <f t="shared" si="1"/>
        <v>0.17</v>
      </c>
      <c r="T52" s="56">
        <f t="shared" si="2"/>
        <v>0</v>
      </c>
    </row>
    <row r="53" spans="12:20" x14ac:dyDescent="0.2">
      <c r="L53" s="177"/>
      <c r="M53" s="185"/>
      <c r="N53" s="246"/>
      <c r="O53" s="186"/>
      <c r="P53" s="281"/>
      <c r="Q53" s="43"/>
      <c r="S53" s="273">
        <f t="shared" si="1"/>
        <v>0.17</v>
      </c>
      <c r="T53" s="56">
        <f t="shared" si="2"/>
        <v>0</v>
      </c>
    </row>
    <row r="54" spans="12:20" x14ac:dyDescent="0.2">
      <c r="L54" s="177"/>
      <c r="M54" s="185"/>
      <c r="N54" s="246"/>
      <c r="O54" s="186"/>
      <c r="P54" s="281"/>
      <c r="Q54" s="43"/>
      <c r="S54" s="273">
        <f t="shared" si="1"/>
        <v>0.17</v>
      </c>
      <c r="T54" s="56">
        <f t="shared" si="2"/>
        <v>0</v>
      </c>
    </row>
    <row r="55" spans="12:20" x14ac:dyDescent="0.2">
      <c r="L55" s="177"/>
      <c r="M55" s="185"/>
      <c r="N55" s="246"/>
      <c r="O55" s="186"/>
      <c r="P55" s="281"/>
      <c r="Q55" s="43"/>
      <c r="S55" s="273">
        <f t="shared" si="1"/>
        <v>0.17</v>
      </c>
      <c r="T55" s="56">
        <f t="shared" si="2"/>
        <v>0</v>
      </c>
    </row>
    <row r="56" spans="12:20" x14ac:dyDescent="0.2">
      <c r="L56" s="177"/>
      <c r="M56" s="185"/>
      <c r="N56" s="246"/>
      <c r="O56" s="186"/>
      <c r="P56" s="281"/>
      <c r="Q56" s="43"/>
      <c r="S56" s="273">
        <f t="shared" si="1"/>
        <v>0.17</v>
      </c>
      <c r="T56" s="56">
        <f t="shared" si="2"/>
        <v>0</v>
      </c>
    </row>
    <row r="57" spans="12:20" x14ac:dyDescent="0.2">
      <c r="L57" s="177"/>
      <c r="M57" s="185"/>
      <c r="N57" s="246"/>
      <c r="O57" s="186"/>
      <c r="P57" s="281"/>
      <c r="Q57" s="43"/>
      <c r="S57" s="273">
        <f t="shared" si="1"/>
        <v>0.17</v>
      </c>
      <c r="T57" s="56">
        <f t="shared" si="2"/>
        <v>0</v>
      </c>
    </row>
    <row r="58" spans="12:20" x14ac:dyDescent="0.2">
      <c r="L58" s="177"/>
      <c r="M58" s="185"/>
      <c r="N58" s="246"/>
      <c r="O58" s="186"/>
      <c r="P58" s="281"/>
      <c r="Q58" s="43"/>
      <c r="S58" s="273">
        <f t="shared" si="1"/>
        <v>0.17</v>
      </c>
      <c r="T58" s="56">
        <f t="shared" si="2"/>
        <v>0</v>
      </c>
    </row>
    <row r="59" spans="12:20" x14ac:dyDescent="0.2">
      <c r="L59" s="177"/>
      <c r="M59" s="185"/>
      <c r="N59" s="246"/>
      <c r="O59" s="186"/>
      <c r="P59" s="281"/>
      <c r="Q59" s="43"/>
      <c r="S59" s="273">
        <f t="shared" si="1"/>
        <v>0.17</v>
      </c>
      <c r="T59" s="56">
        <f t="shared" si="2"/>
        <v>0</v>
      </c>
    </row>
    <row r="60" spans="12:20" x14ac:dyDescent="0.2">
      <c r="L60" s="177"/>
      <c r="M60" s="185"/>
      <c r="N60" s="246"/>
      <c r="O60" s="186"/>
      <c r="P60" s="281"/>
      <c r="Q60" s="43"/>
      <c r="S60" s="273">
        <f t="shared" si="1"/>
        <v>0.17</v>
      </c>
      <c r="T60" s="56">
        <f t="shared" si="2"/>
        <v>0</v>
      </c>
    </row>
    <row r="61" spans="12:20" x14ac:dyDescent="0.2">
      <c r="L61" s="177"/>
      <c r="M61" s="185"/>
      <c r="N61" s="246"/>
      <c r="O61" s="186"/>
      <c r="P61" s="281"/>
      <c r="Q61" s="43"/>
      <c r="S61" s="273">
        <f t="shared" si="1"/>
        <v>0.17</v>
      </c>
      <c r="T61" s="56">
        <f t="shared" si="2"/>
        <v>0</v>
      </c>
    </row>
    <row r="62" spans="12:20" x14ac:dyDescent="0.2">
      <c r="L62" s="177"/>
      <c r="M62" s="185"/>
      <c r="N62" s="246"/>
      <c r="O62" s="186"/>
      <c r="P62" s="281"/>
      <c r="Q62" s="43"/>
      <c r="S62" s="273">
        <f t="shared" si="1"/>
        <v>0.17</v>
      </c>
      <c r="T62" s="56">
        <f t="shared" si="2"/>
        <v>0</v>
      </c>
    </row>
    <row r="63" spans="12:20" x14ac:dyDescent="0.2">
      <c r="L63" s="177"/>
      <c r="M63" s="185"/>
      <c r="N63" s="246"/>
      <c r="O63" s="186"/>
      <c r="P63" s="281"/>
      <c r="Q63" s="43"/>
      <c r="S63" s="273">
        <f t="shared" si="1"/>
        <v>0.17</v>
      </c>
      <c r="T63" s="56">
        <f t="shared" si="2"/>
        <v>0</v>
      </c>
    </row>
    <row r="64" spans="12:20" x14ac:dyDescent="0.2">
      <c r="L64" s="177"/>
      <c r="M64" s="185"/>
      <c r="N64" s="246"/>
      <c r="O64" s="186"/>
      <c r="P64" s="281"/>
      <c r="Q64" s="43"/>
      <c r="S64" s="273">
        <f t="shared" si="1"/>
        <v>0.17</v>
      </c>
      <c r="T64" s="56">
        <f t="shared" si="2"/>
        <v>0</v>
      </c>
    </row>
    <row r="65" spans="12:20" x14ac:dyDescent="0.2">
      <c r="L65" s="177"/>
      <c r="M65" s="185"/>
      <c r="N65" s="246"/>
      <c r="O65" s="186"/>
      <c r="P65" s="281"/>
      <c r="Q65" s="43"/>
      <c r="S65" s="273">
        <f t="shared" si="1"/>
        <v>0.17</v>
      </c>
      <c r="T65" s="56">
        <f t="shared" si="2"/>
        <v>0</v>
      </c>
    </row>
    <row r="66" spans="12:20" x14ac:dyDescent="0.2">
      <c r="L66" s="177"/>
      <c r="M66" s="185"/>
      <c r="N66" s="246"/>
      <c r="O66" s="186"/>
      <c r="P66" s="281"/>
      <c r="Q66" s="43"/>
      <c r="S66" s="273">
        <f t="shared" si="1"/>
        <v>0.17</v>
      </c>
      <c r="T66" s="56">
        <f t="shared" si="2"/>
        <v>0</v>
      </c>
    </row>
    <row r="67" spans="12:20" x14ac:dyDescent="0.2">
      <c r="L67" s="177"/>
      <c r="M67" s="185"/>
      <c r="N67" s="246"/>
      <c r="O67" s="186"/>
      <c r="P67" s="281"/>
      <c r="Q67" s="43"/>
      <c r="S67" s="273">
        <f t="shared" si="1"/>
        <v>0.17</v>
      </c>
      <c r="T67" s="56">
        <f t="shared" si="2"/>
        <v>0</v>
      </c>
    </row>
    <row r="68" spans="12:20" x14ac:dyDescent="0.2">
      <c r="L68" s="177"/>
      <c r="M68" s="185"/>
      <c r="N68" s="246"/>
      <c r="O68" s="186"/>
      <c r="P68" s="281"/>
      <c r="Q68" s="43"/>
      <c r="S68" s="273">
        <f t="shared" si="1"/>
        <v>0.17</v>
      </c>
      <c r="T68" s="56">
        <f t="shared" si="2"/>
        <v>0</v>
      </c>
    </row>
    <row r="69" spans="12:20" x14ac:dyDescent="0.2">
      <c r="L69" s="177"/>
      <c r="M69" s="185"/>
      <c r="N69" s="246"/>
      <c r="O69" s="186"/>
      <c r="P69" s="281"/>
      <c r="Q69" s="43"/>
      <c r="S69" s="273">
        <f t="shared" si="1"/>
        <v>0.17</v>
      </c>
      <c r="T69" s="56">
        <f t="shared" si="2"/>
        <v>0</v>
      </c>
    </row>
    <row r="70" spans="12:20" x14ac:dyDescent="0.2">
      <c r="L70" s="177"/>
      <c r="M70" s="185"/>
      <c r="N70" s="246"/>
      <c r="O70" s="186"/>
      <c r="P70" s="281"/>
      <c r="Q70" s="43"/>
      <c r="S70" s="273">
        <f t="shared" si="1"/>
        <v>0.17</v>
      </c>
      <c r="T70" s="56">
        <f t="shared" si="2"/>
        <v>0</v>
      </c>
    </row>
    <row r="71" spans="12:20" x14ac:dyDescent="0.2">
      <c r="L71" s="177"/>
      <c r="M71" s="185"/>
      <c r="N71" s="246"/>
      <c r="O71" s="186"/>
      <c r="P71" s="281"/>
      <c r="Q71" s="43"/>
      <c r="S71" s="273">
        <f t="shared" si="1"/>
        <v>0.17</v>
      </c>
      <c r="T71" s="56">
        <f t="shared" si="2"/>
        <v>0</v>
      </c>
    </row>
    <row r="72" spans="12:20" x14ac:dyDescent="0.2">
      <c r="L72" s="177"/>
      <c r="M72" s="185"/>
      <c r="N72" s="246"/>
      <c r="O72" s="186"/>
      <c r="P72" s="281"/>
      <c r="Q72" s="43"/>
      <c r="S72" s="273">
        <f t="shared" si="1"/>
        <v>0.17</v>
      </c>
      <c r="T72" s="56">
        <f t="shared" si="2"/>
        <v>0</v>
      </c>
    </row>
    <row r="73" spans="12:20" x14ac:dyDescent="0.2">
      <c r="L73" s="177"/>
      <c r="M73" s="185"/>
      <c r="N73" s="246"/>
      <c r="O73" s="186"/>
      <c r="P73" s="281"/>
      <c r="Q73" s="43"/>
      <c r="S73" s="273">
        <f t="shared" si="1"/>
        <v>0.17</v>
      </c>
      <c r="T73" s="56">
        <f t="shared" si="2"/>
        <v>0</v>
      </c>
    </row>
    <row r="74" spans="12:20" x14ac:dyDescent="0.2">
      <c r="L74" s="177"/>
      <c r="M74" s="185"/>
      <c r="N74" s="246"/>
      <c r="O74" s="186"/>
      <c r="P74" s="281"/>
      <c r="Q74" s="43"/>
      <c r="S74" s="273">
        <f t="shared" si="1"/>
        <v>0.17</v>
      </c>
      <c r="T74" s="56">
        <f t="shared" si="2"/>
        <v>0</v>
      </c>
    </row>
    <row r="75" spans="12:20" x14ac:dyDescent="0.2">
      <c r="L75" s="177"/>
      <c r="M75" s="185"/>
      <c r="N75" s="246"/>
      <c r="O75" s="186"/>
      <c r="P75" s="281"/>
      <c r="Q75" s="43"/>
      <c r="S75" s="273">
        <f t="shared" ref="S75:S138" si="11">$AG$2</f>
        <v>0.17</v>
      </c>
      <c r="T75" s="56">
        <f t="shared" ref="T75:T138" si="12">IF(M75=$AC$10,N75-N75/(1+S75),0)</f>
        <v>0</v>
      </c>
    </row>
    <row r="76" spans="12:20" x14ac:dyDescent="0.2">
      <c r="L76" s="177"/>
      <c r="M76" s="185"/>
      <c r="N76" s="246"/>
      <c r="O76" s="186"/>
      <c r="P76" s="281"/>
      <c r="Q76" s="43"/>
      <c r="S76" s="273">
        <f t="shared" si="11"/>
        <v>0.17</v>
      </c>
      <c r="T76" s="56">
        <f t="shared" si="12"/>
        <v>0</v>
      </c>
    </row>
    <row r="77" spans="12:20" x14ac:dyDescent="0.2">
      <c r="L77" s="177"/>
      <c r="M77" s="185"/>
      <c r="N77" s="246"/>
      <c r="O77" s="186"/>
      <c r="P77" s="281"/>
      <c r="Q77" s="43"/>
      <c r="S77" s="273">
        <f t="shared" si="11"/>
        <v>0.17</v>
      </c>
      <c r="T77" s="56">
        <f t="shared" si="12"/>
        <v>0</v>
      </c>
    </row>
    <row r="78" spans="12:20" x14ac:dyDescent="0.2">
      <c r="L78" s="177"/>
      <c r="M78" s="185"/>
      <c r="N78" s="246"/>
      <c r="O78" s="186"/>
      <c r="P78" s="281"/>
      <c r="Q78" s="43"/>
      <c r="S78" s="273">
        <f t="shared" si="11"/>
        <v>0.17</v>
      </c>
      <c r="T78" s="56">
        <f t="shared" si="12"/>
        <v>0</v>
      </c>
    </row>
    <row r="79" spans="12:20" x14ac:dyDescent="0.2">
      <c r="L79" s="188"/>
      <c r="M79" s="185"/>
      <c r="N79" s="246"/>
      <c r="O79" s="185"/>
      <c r="P79" s="281"/>
      <c r="Q79" s="43"/>
      <c r="S79" s="273">
        <f t="shared" si="11"/>
        <v>0.17</v>
      </c>
      <c r="T79" s="56">
        <f t="shared" si="12"/>
        <v>0</v>
      </c>
    </row>
    <row r="80" spans="12:20" x14ac:dyDescent="0.2">
      <c r="L80" s="177"/>
      <c r="M80" s="185"/>
      <c r="N80" s="246"/>
      <c r="O80" s="186"/>
      <c r="P80" s="281"/>
      <c r="Q80" s="43"/>
      <c r="S80" s="273">
        <f t="shared" si="11"/>
        <v>0.17</v>
      </c>
      <c r="T80" s="56">
        <f t="shared" si="12"/>
        <v>0</v>
      </c>
    </row>
    <row r="81" spans="12:20" x14ac:dyDescent="0.2">
      <c r="L81" s="177"/>
      <c r="M81" s="185"/>
      <c r="N81" s="246"/>
      <c r="O81" s="186"/>
      <c r="P81" s="281"/>
      <c r="Q81" s="43"/>
      <c r="S81" s="273">
        <f t="shared" si="11"/>
        <v>0.17</v>
      </c>
      <c r="T81" s="56">
        <f t="shared" si="12"/>
        <v>0</v>
      </c>
    </row>
    <row r="82" spans="12:20" x14ac:dyDescent="0.2">
      <c r="L82" s="177"/>
      <c r="M82" s="185"/>
      <c r="N82" s="246"/>
      <c r="O82" s="186"/>
      <c r="P82" s="281"/>
      <c r="Q82" s="43"/>
      <c r="S82" s="273">
        <f t="shared" si="11"/>
        <v>0.17</v>
      </c>
      <c r="T82" s="56">
        <f t="shared" si="12"/>
        <v>0</v>
      </c>
    </row>
    <row r="83" spans="12:20" x14ac:dyDescent="0.2">
      <c r="L83" s="177"/>
      <c r="M83" s="185"/>
      <c r="N83" s="246"/>
      <c r="O83" s="186"/>
      <c r="P83" s="281"/>
      <c r="Q83" s="43"/>
      <c r="S83" s="273">
        <f t="shared" si="11"/>
        <v>0.17</v>
      </c>
      <c r="T83" s="56">
        <f t="shared" si="12"/>
        <v>0</v>
      </c>
    </row>
    <row r="84" spans="12:20" x14ac:dyDescent="0.2">
      <c r="L84" s="177"/>
      <c r="M84" s="185"/>
      <c r="N84" s="246"/>
      <c r="O84" s="186"/>
      <c r="P84" s="281"/>
      <c r="Q84" s="43"/>
      <c r="S84" s="273">
        <f t="shared" si="11"/>
        <v>0.17</v>
      </c>
      <c r="T84" s="56">
        <f t="shared" si="12"/>
        <v>0</v>
      </c>
    </row>
    <row r="85" spans="12:20" x14ac:dyDescent="0.2">
      <c r="L85" s="177"/>
      <c r="M85" s="185"/>
      <c r="N85" s="246"/>
      <c r="O85" s="186"/>
      <c r="P85" s="281"/>
      <c r="Q85" s="43"/>
      <c r="S85" s="273">
        <f t="shared" si="11"/>
        <v>0.17</v>
      </c>
      <c r="T85" s="56">
        <f t="shared" si="12"/>
        <v>0</v>
      </c>
    </row>
    <row r="86" spans="12:20" x14ac:dyDescent="0.2">
      <c r="L86" s="177"/>
      <c r="M86" s="185"/>
      <c r="N86" s="246"/>
      <c r="O86" s="186"/>
      <c r="P86" s="281"/>
      <c r="Q86" s="43"/>
      <c r="S86" s="273">
        <f t="shared" si="11"/>
        <v>0.17</v>
      </c>
      <c r="T86" s="56">
        <f t="shared" si="12"/>
        <v>0</v>
      </c>
    </row>
    <row r="87" spans="12:20" x14ac:dyDescent="0.2">
      <c r="L87" s="177"/>
      <c r="M87" s="185"/>
      <c r="N87" s="246"/>
      <c r="O87" s="186"/>
      <c r="P87" s="281"/>
      <c r="Q87" s="43"/>
      <c r="S87" s="273">
        <f t="shared" si="11"/>
        <v>0.17</v>
      </c>
      <c r="T87" s="56">
        <f t="shared" si="12"/>
        <v>0</v>
      </c>
    </row>
    <row r="88" spans="12:20" x14ac:dyDescent="0.2">
      <c r="L88" s="177"/>
      <c r="M88" s="185"/>
      <c r="N88" s="246"/>
      <c r="O88" s="186"/>
      <c r="P88" s="281"/>
      <c r="Q88" s="43"/>
      <c r="S88" s="273">
        <f t="shared" si="11"/>
        <v>0.17</v>
      </c>
      <c r="T88" s="56">
        <f t="shared" si="12"/>
        <v>0</v>
      </c>
    </row>
    <row r="89" spans="12:20" x14ac:dyDescent="0.2">
      <c r="L89" s="177"/>
      <c r="M89" s="185"/>
      <c r="N89" s="246"/>
      <c r="O89" s="186"/>
      <c r="P89" s="281"/>
      <c r="Q89" s="43"/>
      <c r="S89" s="273">
        <f t="shared" si="11"/>
        <v>0.17</v>
      </c>
      <c r="T89" s="56">
        <f t="shared" si="12"/>
        <v>0</v>
      </c>
    </row>
    <row r="90" spans="12:20" x14ac:dyDescent="0.2">
      <c r="L90" s="177"/>
      <c r="M90" s="185"/>
      <c r="N90" s="246"/>
      <c r="O90" s="186"/>
      <c r="P90" s="281"/>
      <c r="Q90" s="43"/>
      <c r="S90" s="273">
        <f t="shared" si="11"/>
        <v>0.17</v>
      </c>
      <c r="T90" s="56">
        <f t="shared" si="12"/>
        <v>0</v>
      </c>
    </row>
    <row r="91" spans="12:20" x14ac:dyDescent="0.2">
      <c r="L91" s="177"/>
      <c r="M91" s="185"/>
      <c r="N91" s="246"/>
      <c r="O91" s="186"/>
      <c r="P91" s="281"/>
      <c r="Q91" s="43"/>
      <c r="S91" s="273">
        <f t="shared" si="11"/>
        <v>0.17</v>
      </c>
      <c r="T91" s="56">
        <f t="shared" si="12"/>
        <v>0</v>
      </c>
    </row>
    <row r="92" spans="12:20" x14ac:dyDescent="0.2">
      <c r="L92" s="177"/>
      <c r="M92" s="185"/>
      <c r="N92" s="246"/>
      <c r="O92" s="186"/>
      <c r="P92" s="281"/>
      <c r="Q92" s="43"/>
      <c r="S92" s="273">
        <f t="shared" si="11"/>
        <v>0.17</v>
      </c>
      <c r="T92" s="56">
        <f t="shared" si="12"/>
        <v>0</v>
      </c>
    </row>
    <row r="93" spans="12:20" x14ac:dyDescent="0.2">
      <c r="L93" s="177"/>
      <c r="M93" s="185"/>
      <c r="N93" s="246"/>
      <c r="O93" s="186"/>
      <c r="P93" s="281"/>
      <c r="Q93" s="43"/>
      <c r="S93" s="273">
        <f t="shared" si="11"/>
        <v>0.17</v>
      </c>
      <c r="T93" s="56">
        <f t="shared" si="12"/>
        <v>0</v>
      </c>
    </row>
    <row r="94" spans="12:20" x14ac:dyDescent="0.2">
      <c r="L94" s="177"/>
      <c r="M94" s="185"/>
      <c r="N94" s="246"/>
      <c r="O94" s="186"/>
      <c r="P94" s="281"/>
      <c r="Q94" s="43"/>
      <c r="S94" s="273">
        <f t="shared" si="11"/>
        <v>0.17</v>
      </c>
      <c r="T94" s="56">
        <f t="shared" si="12"/>
        <v>0</v>
      </c>
    </row>
    <row r="95" spans="12:20" x14ac:dyDescent="0.2">
      <c r="L95" s="177"/>
      <c r="M95" s="185"/>
      <c r="N95" s="246"/>
      <c r="O95" s="186"/>
      <c r="P95" s="281"/>
      <c r="Q95" s="43"/>
      <c r="S95" s="273">
        <f t="shared" si="11"/>
        <v>0.17</v>
      </c>
      <c r="T95" s="56">
        <f t="shared" si="12"/>
        <v>0</v>
      </c>
    </row>
    <row r="96" spans="12:20" x14ac:dyDescent="0.2">
      <c r="L96" s="177"/>
      <c r="M96" s="185"/>
      <c r="N96" s="246"/>
      <c r="O96" s="186"/>
      <c r="P96" s="281"/>
      <c r="Q96" s="43"/>
      <c r="S96" s="273">
        <f t="shared" si="11"/>
        <v>0.17</v>
      </c>
      <c r="T96" s="56">
        <f t="shared" si="12"/>
        <v>0</v>
      </c>
    </row>
    <row r="97" spans="12:20" x14ac:dyDescent="0.2">
      <c r="L97" s="177"/>
      <c r="M97" s="185"/>
      <c r="N97" s="246"/>
      <c r="O97" s="186"/>
      <c r="P97" s="281"/>
      <c r="Q97" s="43"/>
      <c r="S97" s="273">
        <f t="shared" si="11"/>
        <v>0.17</v>
      </c>
      <c r="T97" s="56">
        <f t="shared" si="12"/>
        <v>0</v>
      </c>
    </row>
    <row r="98" spans="12:20" x14ac:dyDescent="0.2">
      <c r="L98" s="177"/>
      <c r="M98" s="185"/>
      <c r="N98" s="246"/>
      <c r="O98" s="186"/>
      <c r="P98" s="281"/>
      <c r="Q98" s="43"/>
      <c r="S98" s="273">
        <f t="shared" si="11"/>
        <v>0.17</v>
      </c>
      <c r="T98" s="56">
        <f t="shared" si="12"/>
        <v>0</v>
      </c>
    </row>
    <row r="99" spans="12:20" x14ac:dyDescent="0.2">
      <c r="L99" s="177"/>
      <c r="M99" s="185"/>
      <c r="N99" s="246"/>
      <c r="O99" s="186"/>
      <c r="P99" s="281"/>
      <c r="Q99" s="43"/>
      <c r="S99" s="273">
        <f t="shared" si="11"/>
        <v>0.17</v>
      </c>
      <c r="T99" s="56">
        <f t="shared" si="12"/>
        <v>0</v>
      </c>
    </row>
    <row r="100" spans="12:20" x14ac:dyDescent="0.2">
      <c r="L100" s="177"/>
      <c r="M100" s="185"/>
      <c r="N100" s="246"/>
      <c r="O100" s="186"/>
      <c r="P100" s="281"/>
      <c r="Q100" s="43"/>
      <c r="S100" s="273">
        <f t="shared" si="11"/>
        <v>0.17</v>
      </c>
      <c r="T100" s="56">
        <f t="shared" si="12"/>
        <v>0</v>
      </c>
    </row>
    <row r="101" spans="12:20" x14ac:dyDescent="0.2">
      <c r="L101" s="177"/>
      <c r="M101" s="185"/>
      <c r="N101" s="246"/>
      <c r="O101" s="186"/>
      <c r="P101" s="281"/>
      <c r="Q101" s="43"/>
      <c r="S101" s="273">
        <f t="shared" si="11"/>
        <v>0.17</v>
      </c>
      <c r="T101" s="56">
        <f t="shared" si="12"/>
        <v>0</v>
      </c>
    </row>
    <row r="102" spans="12:20" x14ac:dyDescent="0.2">
      <c r="L102" s="177"/>
      <c r="M102" s="185"/>
      <c r="N102" s="246"/>
      <c r="O102" s="186"/>
      <c r="P102" s="281"/>
      <c r="Q102" s="43"/>
      <c r="S102" s="273">
        <f t="shared" si="11"/>
        <v>0.17</v>
      </c>
      <c r="T102" s="56">
        <f t="shared" si="12"/>
        <v>0</v>
      </c>
    </row>
    <row r="103" spans="12:20" x14ac:dyDescent="0.2">
      <c r="L103" s="177"/>
      <c r="M103" s="185"/>
      <c r="N103" s="246"/>
      <c r="O103" s="186"/>
      <c r="P103" s="281"/>
      <c r="Q103" s="43"/>
      <c r="S103" s="273">
        <f t="shared" si="11"/>
        <v>0.17</v>
      </c>
      <c r="T103" s="56">
        <f t="shared" si="12"/>
        <v>0</v>
      </c>
    </row>
    <row r="104" spans="12:20" x14ac:dyDescent="0.2">
      <c r="L104" s="177"/>
      <c r="M104" s="185"/>
      <c r="N104" s="246"/>
      <c r="O104" s="186"/>
      <c r="P104" s="281"/>
      <c r="Q104" s="43"/>
      <c r="S104" s="273">
        <f t="shared" si="11"/>
        <v>0.17</v>
      </c>
      <c r="T104" s="56">
        <f t="shared" si="12"/>
        <v>0</v>
      </c>
    </row>
    <row r="105" spans="12:20" x14ac:dyDescent="0.2">
      <c r="L105" s="177"/>
      <c r="M105" s="185"/>
      <c r="N105" s="246"/>
      <c r="O105" s="186"/>
      <c r="P105" s="281"/>
      <c r="Q105" s="43"/>
      <c r="S105" s="273">
        <f t="shared" si="11"/>
        <v>0.17</v>
      </c>
      <c r="T105" s="56">
        <f t="shared" si="12"/>
        <v>0</v>
      </c>
    </row>
    <row r="106" spans="12:20" x14ac:dyDescent="0.2">
      <c r="L106" s="177"/>
      <c r="M106" s="185"/>
      <c r="N106" s="246"/>
      <c r="O106" s="186"/>
      <c r="P106" s="281"/>
      <c r="Q106" s="43"/>
      <c r="S106" s="273">
        <f t="shared" si="11"/>
        <v>0.17</v>
      </c>
      <c r="T106" s="56">
        <f t="shared" si="12"/>
        <v>0</v>
      </c>
    </row>
    <row r="107" spans="12:20" x14ac:dyDescent="0.2">
      <c r="L107" s="177"/>
      <c r="M107" s="185"/>
      <c r="N107" s="246"/>
      <c r="O107" s="186"/>
      <c r="P107" s="281"/>
      <c r="Q107" s="43"/>
      <c r="S107" s="273">
        <f t="shared" si="11"/>
        <v>0.17</v>
      </c>
      <c r="T107" s="56">
        <f t="shared" si="12"/>
        <v>0</v>
      </c>
    </row>
    <row r="108" spans="12:20" x14ac:dyDescent="0.2">
      <c r="L108" s="177"/>
      <c r="M108" s="185"/>
      <c r="N108" s="246"/>
      <c r="O108" s="186"/>
      <c r="P108" s="281"/>
      <c r="Q108" s="43"/>
      <c r="S108" s="273">
        <f t="shared" si="11"/>
        <v>0.17</v>
      </c>
      <c r="T108" s="56">
        <f t="shared" si="12"/>
        <v>0</v>
      </c>
    </row>
    <row r="109" spans="12:20" x14ac:dyDescent="0.2">
      <c r="L109" s="177"/>
      <c r="M109" s="185"/>
      <c r="N109" s="246"/>
      <c r="O109" s="186"/>
      <c r="P109" s="281"/>
      <c r="Q109" s="43"/>
      <c r="S109" s="273">
        <f t="shared" si="11"/>
        <v>0.17</v>
      </c>
      <c r="T109" s="56">
        <f t="shared" si="12"/>
        <v>0</v>
      </c>
    </row>
    <row r="110" spans="12:20" x14ac:dyDescent="0.2">
      <c r="L110" s="177"/>
      <c r="M110" s="185"/>
      <c r="N110" s="246"/>
      <c r="O110" s="186"/>
      <c r="P110" s="281"/>
      <c r="Q110" s="43"/>
      <c r="S110" s="273">
        <f t="shared" si="11"/>
        <v>0.17</v>
      </c>
      <c r="T110" s="56">
        <f t="shared" si="12"/>
        <v>0</v>
      </c>
    </row>
    <row r="111" spans="12:20" x14ac:dyDescent="0.2">
      <c r="L111" s="177"/>
      <c r="M111" s="185"/>
      <c r="N111" s="246"/>
      <c r="O111" s="186"/>
      <c r="P111" s="281"/>
      <c r="Q111" s="43"/>
      <c r="S111" s="273">
        <f t="shared" si="11"/>
        <v>0.17</v>
      </c>
      <c r="T111" s="56">
        <f t="shared" si="12"/>
        <v>0</v>
      </c>
    </row>
    <row r="112" spans="12:20" x14ac:dyDescent="0.2">
      <c r="L112" s="177"/>
      <c r="M112" s="185"/>
      <c r="N112" s="246"/>
      <c r="O112" s="186"/>
      <c r="P112" s="281"/>
      <c r="Q112" s="43"/>
      <c r="S112" s="273">
        <f t="shared" si="11"/>
        <v>0.17</v>
      </c>
      <c r="T112" s="56">
        <f t="shared" si="12"/>
        <v>0</v>
      </c>
    </row>
    <row r="113" spans="12:20" x14ac:dyDescent="0.2">
      <c r="L113" s="188"/>
      <c r="M113" s="185"/>
      <c r="N113" s="246"/>
      <c r="O113" s="185"/>
      <c r="P113" s="281"/>
      <c r="Q113" s="43"/>
      <c r="S113" s="273">
        <f t="shared" si="11"/>
        <v>0.17</v>
      </c>
      <c r="T113" s="56">
        <f t="shared" si="12"/>
        <v>0</v>
      </c>
    </row>
    <row r="114" spans="12:20" x14ac:dyDescent="0.2">
      <c r="L114" s="177"/>
      <c r="M114" s="185"/>
      <c r="N114" s="246"/>
      <c r="O114" s="186"/>
      <c r="P114" s="281"/>
      <c r="Q114" s="43"/>
      <c r="S114" s="273">
        <f t="shared" si="11"/>
        <v>0.17</v>
      </c>
      <c r="T114" s="56">
        <f t="shared" si="12"/>
        <v>0</v>
      </c>
    </row>
    <row r="115" spans="12:20" x14ac:dyDescent="0.2">
      <c r="L115" s="177"/>
      <c r="M115" s="185"/>
      <c r="N115" s="246"/>
      <c r="O115" s="186"/>
      <c r="P115" s="281"/>
      <c r="Q115" s="43"/>
      <c r="S115" s="273">
        <f t="shared" si="11"/>
        <v>0.17</v>
      </c>
      <c r="T115" s="56">
        <f t="shared" si="12"/>
        <v>0</v>
      </c>
    </row>
    <row r="116" spans="12:20" x14ac:dyDescent="0.2">
      <c r="L116" s="177"/>
      <c r="M116" s="185"/>
      <c r="N116" s="246"/>
      <c r="O116" s="186"/>
      <c r="P116" s="281"/>
      <c r="Q116" s="43"/>
      <c r="S116" s="273">
        <f t="shared" si="11"/>
        <v>0.17</v>
      </c>
      <c r="T116" s="56">
        <f t="shared" si="12"/>
        <v>0</v>
      </c>
    </row>
    <row r="117" spans="12:20" x14ac:dyDescent="0.2">
      <c r="L117" s="177"/>
      <c r="M117" s="185"/>
      <c r="N117" s="246"/>
      <c r="O117" s="186"/>
      <c r="P117" s="281"/>
      <c r="Q117" s="43"/>
      <c r="S117" s="273">
        <f t="shared" si="11"/>
        <v>0.17</v>
      </c>
      <c r="T117" s="56">
        <f t="shared" si="12"/>
        <v>0</v>
      </c>
    </row>
    <row r="118" spans="12:20" x14ac:dyDescent="0.2">
      <c r="L118" s="177"/>
      <c r="M118" s="185"/>
      <c r="N118" s="246"/>
      <c r="O118" s="186"/>
      <c r="P118" s="281"/>
      <c r="Q118" s="43"/>
      <c r="S118" s="273">
        <f t="shared" si="11"/>
        <v>0.17</v>
      </c>
      <c r="T118" s="56">
        <f t="shared" si="12"/>
        <v>0</v>
      </c>
    </row>
    <row r="119" spans="12:20" x14ac:dyDescent="0.2">
      <c r="L119" s="177"/>
      <c r="M119" s="185"/>
      <c r="N119" s="246"/>
      <c r="O119" s="186"/>
      <c r="P119" s="281"/>
      <c r="Q119" s="43"/>
      <c r="S119" s="273">
        <f t="shared" si="11"/>
        <v>0.17</v>
      </c>
      <c r="T119" s="56">
        <f t="shared" si="12"/>
        <v>0</v>
      </c>
    </row>
    <row r="120" spans="12:20" x14ac:dyDescent="0.2">
      <c r="L120" s="177"/>
      <c r="M120" s="185"/>
      <c r="N120" s="246"/>
      <c r="O120" s="186"/>
      <c r="P120" s="281"/>
      <c r="Q120" s="43"/>
      <c r="S120" s="273">
        <f t="shared" si="11"/>
        <v>0.17</v>
      </c>
      <c r="T120" s="56">
        <f t="shared" si="12"/>
        <v>0</v>
      </c>
    </row>
    <row r="121" spans="12:20" x14ac:dyDescent="0.2">
      <c r="L121" s="177"/>
      <c r="M121" s="185"/>
      <c r="N121" s="246"/>
      <c r="O121" s="186"/>
      <c r="P121" s="281"/>
      <c r="Q121" s="43"/>
      <c r="S121" s="273">
        <f t="shared" si="11"/>
        <v>0.17</v>
      </c>
      <c r="T121" s="56">
        <f t="shared" si="12"/>
        <v>0</v>
      </c>
    </row>
    <row r="122" spans="12:20" x14ac:dyDescent="0.2">
      <c r="L122" s="177"/>
      <c r="M122" s="185"/>
      <c r="N122" s="246"/>
      <c r="O122" s="186"/>
      <c r="P122" s="281"/>
      <c r="Q122" s="43"/>
      <c r="S122" s="273">
        <f t="shared" si="11"/>
        <v>0.17</v>
      </c>
      <c r="T122" s="56">
        <f t="shared" si="12"/>
        <v>0</v>
      </c>
    </row>
    <row r="123" spans="12:20" x14ac:dyDescent="0.2">
      <c r="L123" s="177"/>
      <c r="M123" s="185"/>
      <c r="N123" s="246"/>
      <c r="O123" s="186"/>
      <c r="P123" s="281"/>
      <c r="Q123" s="43"/>
      <c r="S123" s="273">
        <f t="shared" si="11"/>
        <v>0.17</v>
      </c>
      <c r="T123" s="56">
        <f t="shared" si="12"/>
        <v>0</v>
      </c>
    </row>
    <row r="124" spans="12:20" x14ac:dyDescent="0.2">
      <c r="L124" s="177"/>
      <c r="M124" s="185"/>
      <c r="N124" s="246"/>
      <c r="O124" s="186"/>
      <c r="P124" s="281"/>
      <c r="Q124" s="43"/>
      <c r="S124" s="273">
        <f t="shared" si="11"/>
        <v>0.17</v>
      </c>
      <c r="T124" s="56">
        <f t="shared" si="12"/>
        <v>0</v>
      </c>
    </row>
    <row r="125" spans="12:20" x14ac:dyDescent="0.2">
      <c r="L125" s="177"/>
      <c r="M125" s="185"/>
      <c r="N125" s="246"/>
      <c r="O125" s="186"/>
      <c r="P125" s="281"/>
      <c r="Q125" s="43"/>
      <c r="S125" s="273">
        <f t="shared" si="11"/>
        <v>0.17</v>
      </c>
      <c r="T125" s="56">
        <f t="shared" si="12"/>
        <v>0</v>
      </c>
    </row>
    <row r="126" spans="12:20" x14ac:dyDescent="0.2">
      <c r="L126" s="177"/>
      <c r="M126" s="185"/>
      <c r="N126" s="246"/>
      <c r="O126" s="186"/>
      <c r="P126" s="281"/>
      <c r="Q126" s="43"/>
      <c r="S126" s="273">
        <f t="shared" si="11"/>
        <v>0.17</v>
      </c>
      <c r="T126" s="56">
        <f t="shared" si="12"/>
        <v>0</v>
      </c>
    </row>
    <row r="127" spans="12:20" x14ac:dyDescent="0.2">
      <c r="L127" s="177"/>
      <c r="M127" s="185"/>
      <c r="N127" s="246"/>
      <c r="O127" s="186"/>
      <c r="P127" s="281"/>
      <c r="Q127" s="43"/>
      <c r="S127" s="273">
        <f t="shared" si="11"/>
        <v>0.17</v>
      </c>
      <c r="T127" s="56">
        <f t="shared" si="12"/>
        <v>0</v>
      </c>
    </row>
    <row r="128" spans="12:20" x14ac:dyDescent="0.2">
      <c r="L128" s="177"/>
      <c r="M128" s="185"/>
      <c r="N128" s="246"/>
      <c r="O128" s="186"/>
      <c r="P128" s="281"/>
      <c r="Q128" s="43"/>
      <c r="S128" s="273">
        <f t="shared" si="11"/>
        <v>0.17</v>
      </c>
      <c r="T128" s="56">
        <f t="shared" si="12"/>
        <v>0</v>
      </c>
    </row>
    <row r="129" spans="12:20" x14ac:dyDescent="0.2">
      <c r="L129" s="177"/>
      <c r="M129" s="185"/>
      <c r="N129" s="246"/>
      <c r="O129" s="186"/>
      <c r="P129" s="281"/>
      <c r="Q129" s="43"/>
      <c r="S129" s="273">
        <f t="shared" si="11"/>
        <v>0.17</v>
      </c>
      <c r="T129" s="56">
        <f t="shared" si="12"/>
        <v>0</v>
      </c>
    </row>
    <row r="130" spans="12:20" x14ac:dyDescent="0.2">
      <c r="L130" s="177"/>
      <c r="M130" s="185"/>
      <c r="N130" s="246"/>
      <c r="O130" s="186"/>
      <c r="P130" s="281"/>
      <c r="Q130" s="43"/>
      <c r="S130" s="273">
        <f t="shared" si="11"/>
        <v>0.17</v>
      </c>
      <c r="T130" s="56">
        <f t="shared" si="12"/>
        <v>0</v>
      </c>
    </row>
    <row r="131" spans="12:20" x14ac:dyDescent="0.2">
      <c r="L131" s="177"/>
      <c r="M131" s="185"/>
      <c r="N131" s="246"/>
      <c r="O131" s="186"/>
      <c r="P131" s="281"/>
      <c r="Q131" s="43"/>
      <c r="S131" s="273">
        <f t="shared" si="11"/>
        <v>0.17</v>
      </c>
      <c r="T131" s="56">
        <f t="shared" si="12"/>
        <v>0</v>
      </c>
    </row>
    <row r="132" spans="12:20" x14ac:dyDescent="0.2">
      <c r="L132" s="177"/>
      <c r="M132" s="185"/>
      <c r="N132" s="246"/>
      <c r="O132" s="186"/>
      <c r="P132" s="281"/>
      <c r="Q132" s="43"/>
      <c r="S132" s="273">
        <f t="shared" si="11"/>
        <v>0.17</v>
      </c>
      <c r="T132" s="56">
        <f t="shared" si="12"/>
        <v>0</v>
      </c>
    </row>
    <row r="133" spans="12:20" x14ac:dyDescent="0.2">
      <c r="L133" s="177"/>
      <c r="M133" s="185"/>
      <c r="N133" s="246"/>
      <c r="O133" s="186"/>
      <c r="P133" s="281"/>
      <c r="Q133" s="43"/>
      <c r="S133" s="273">
        <f t="shared" si="11"/>
        <v>0.17</v>
      </c>
      <c r="T133" s="56">
        <f t="shared" si="12"/>
        <v>0</v>
      </c>
    </row>
    <row r="134" spans="12:20" x14ac:dyDescent="0.2">
      <c r="L134" s="177"/>
      <c r="M134" s="185"/>
      <c r="N134" s="246"/>
      <c r="O134" s="186"/>
      <c r="P134" s="281"/>
      <c r="Q134" s="43"/>
      <c r="S134" s="273">
        <f t="shared" si="11"/>
        <v>0.17</v>
      </c>
      <c r="T134" s="56">
        <f t="shared" si="12"/>
        <v>0</v>
      </c>
    </row>
    <row r="135" spans="12:20" x14ac:dyDescent="0.2">
      <c r="L135" s="177"/>
      <c r="M135" s="185"/>
      <c r="N135" s="246"/>
      <c r="O135" s="186"/>
      <c r="P135" s="281"/>
      <c r="Q135" s="43"/>
      <c r="S135" s="273">
        <f t="shared" si="11"/>
        <v>0.17</v>
      </c>
      <c r="T135" s="56">
        <f t="shared" si="12"/>
        <v>0</v>
      </c>
    </row>
    <row r="136" spans="12:20" x14ac:dyDescent="0.2">
      <c r="L136" s="177"/>
      <c r="M136" s="185"/>
      <c r="N136" s="246"/>
      <c r="O136" s="186"/>
      <c r="P136" s="281"/>
      <c r="Q136" s="43"/>
      <c r="S136" s="273">
        <f t="shared" si="11"/>
        <v>0.17</v>
      </c>
      <c r="T136" s="56">
        <f t="shared" si="12"/>
        <v>0</v>
      </c>
    </row>
    <row r="137" spans="12:20" x14ac:dyDescent="0.2">
      <c r="L137" s="177"/>
      <c r="M137" s="185"/>
      <c r="N137" s="246"/>
      <c r="O137" s="186"/>
      <c r="P137" s="281"/>
      <c r="Q137" s="43"/>
      <c r="S137" s="273">
        <f t="shared" si="11"/>
        <v>0.17</v>
      </c>
      <c r="T137" s="56">
        <f t="shared" si="12"/>
        <v>0</v>
      </c>
    </row>
    <row r="138" spans="12:20" x14ac:dyDescent="0.2">
      <c r="L138" s="177"/>
      <c r="M138" s="185"/>
      <c r="N138" s="246"/>
      <c r="O138" s="186"/>
      <c r="P138" s="281"/>
      <c r="Q138" s="43"/>
      <c r="S138" s="273">
        <f t="shared" si="11"/>
        <v>0.17</v>
      </c>
      <c r="T138" s="56">
        <f t="shared" si="12"/>
        <v>0</v>
      </c>
    </row>
    <row r="139" spans="12:20" x14ac:dyDescent="0.2">
      <c r="L139" s="177"/>
      <c r="M139" s="185"/>
      <c r="N139" s="246"/>
      <c r="O139" s="186"/>
      <c r="P139" s="281"/>
      <c r="Q139" s="43"/>
      <c r="S139" s="273">
        <f t="shared" ref="S139:S202" si="13">$AG$2</f>
        <v>0.17</v>
      </c>
      <c r="T139" s="56">
        <f t="shared" ref="T139:T202" si="14">IF(M139=$AC$10,N139-N139/(1+S139),0)</f>
        <v>0</v>
      </c>
    </row>
    <row r="140" spans="12:20" x14ac:dyDescent="0.2">
      <c r="L140" s="177"/>
      <c r="M140" s="185"/>
      <c r="N140" s="246"/>
      <c r="O140" s="186"/>
      <c r="P140" s="281"/>
      <c r="Q140" s="43"/>
      <c r="S140" s="273">
        <f t="shared" si="13"/>
        <v>0.17</v>
      </c>
      <c r="T140" s="56">
        <f t="shared" si="14"/>
        <v>0</v>
      </c>
    </row>
    <row r="141" spans="12:20" x14ac:dyDescent="0.2">
      <c r="L141" s="177"/>
      <c r="M141" s="185"/>
      <c r="N141" s="246"/>
      <c r="O141" s="186"/>
      <c r="P141" s="281"/>
      <c r="Q141" s="43"/>
      <c r="S141" s="273">
        <f t="shared" si="13"/>
        <v>0.17</v>
      </c>
      <c r="T141" s="56">
        <f t="shared" si="14"/>
        <v>0</v>
      </c>
    </row>
    <row r="142" spans="12:20" x14ac:dyDescent="0.2">
      <c r="L142" s="177"/>
      <c r="M142" s="185"/>
      <c r="N142" s="246"/>
      <c r="O142" s="186"/>
      <c r="P142" s="281"/>
      <c r="Q142" s="43"/>
      <c r="S142" s="273">
        <f t="shared" si="13"/>
        <v>0.17</v>
      </c>
      <c r="T142" s="56">
        <f t="shared" si="14"/>
        <v>0</v>
      </c>
    </row>
    <row r="143" spans="12:20" x14ac:dyDescent="0.2">
      <c r="L143" s="177"/>
      <c r="M143" s="185"/>
      <c r="N143" s="246"/>
      <c r="O143" s="186"/>
      <c r="P143" s="281"/>
      <c r="Q143" s="43"/>
      <c r="S143" s="273">
        <f t="shared" si="13"/>
        <v>0.17</v>
      </c>
      <c r="T143" s="56">
        <f t="shared" si="14"/>
        <v>0</v>
      </c>
    </row>
    <row r="144" spans="12:20" x14ac:dyDescent="0.2">
      <c r="L144" s="177"/>
      <c r="M144" s="185"/>
      <c r="N144" s="246"/>
      <c r="O144" s="186"/>
      <c r="P144" s="281"/>
      <c r="Q144" s="43"/>
      <c r="S144" s="273">
        <f t="shared" si="13"/>
        <v>0.17</v>
      </c>
      <c r="T144" s="56">
        <f t="shared" si="14"/>
        <v>0</v>
      </c>
    </row>
    <row r="145" spans="12:20" x14ac:dyDescent="0.2">
      <c r="L145" s="177"/>
      <c r="M145" s="185"/>
      <c r="N145" s="246"/>
      <c r="O145" s="186"/>
      <c r="P145" s="281"/>
      <c r="Q145" s="43"/>
      <c r="S145" s="273">
        <f t="shared" si="13"/>
        <v>0.17</v>
      </c>
      <c r="T145" s="56">
        <f t="shared" si="14"/>
        <v>0</v>
      </c>
    </row>
    <row r="146" spans="12:20" x14ac:dyDescent="0.2">
      <c r="L146" s="188"/>
      <c r="M146" s="185"/>
      <c r="N146" s="246"/>
      <c r="O146" s="185"/>
      <c r="P146" s="281"/>
      <c r="Q146" s="43"/>
      <c r="S146" s="273">
        <f t="shared" si="13"/>
        <v>0.17</v>
      </c>
      <c r="T146" s="56">
        <f t="shared" si="14"/>
        <v>0</v>
      </c>
    </row>
    <row r="147" spans="12:20" x14ac:dyDescent="0.2">
      <c r="L147" s="177"/>
      <c r="M147" s="185"/>
      <c r="N147" s="246"/>
      <c r="O147" s="186"/>
      <c r="P147" s="281"/>
      <c r="Q147" s="43"/>
      <c r="S147" s="273">
        <f t="shared" si="13"/>
        <v>0.17</v>
      </c>
      <c r="T147" s="56">
        <f t="shared" si="14"/>
        <v>0</v>
      </c>
    </row>
    <row r="148" spans="12:20" x14ac:dyDescent="0.2">
      <c r="L148" s="177"/>
      <c r="M148" s="185"/>
      <c r="N148" s="246"/>
      <c r="O148" s="186"/>
      <c r="P148" s="281"/>
      <c r="Q148" s="43"/>
      <c r="S148" s="273">
        <f t="shared" si="13"/>
        <v>0.17</v>
      </c>
      <c r="T148" s="56">
        <f t="shared" si="14"/>
        <v>0</v>
      </c>
    </row>
    <row r="149" spans="12:20" x14ac:dyDescent="0.2">
      <c r="L149" s="177"/>
      <c r="M149" s="185"/>
      <c r="N149" s="246"/>
      <c r="O149" s="186"/>
      <c r="P149" s="281"/>
      <c r="Q149" s="43"/>
      <c r="S149" s="273">
        <f t="shared" si="13"/>
        <v>0.17</v>
      </c>
      <c r="T149" s="56">
        <f t="shared" si="14"/>
        <v>0</v>
      </c>
    </row>
    <row r="150" spans="12:20" x14ac:dyDescent="0.2">
      <c r="L150" s="177"/>
      <c r="M150" s="185"/>
      <c r="N150" s="246"/>
      <c r="O150" s="186"/>
      <c r="P150" s="281"/>
      <c r="Q150" s="43"/>
      <c r="S150" s="273">
        <f t="shared" si="13"/>
        <v>0.17</v>
      </c>
      <c r="T150" s="56">
        <f t="shared" si="14"/>
        <v>0</v>
      </c>
    </row>
    <row r="151" spans="12:20" x14ac:dyDescent="0.2">
      <c r="L151" s="177"/>
      <c r="M151" s="185"/>
      <c r="N151" s="246"/>
      <c r="O151" s="186"/>
      <c r="P151" s="281"/>
      <c r="Q151" s="43"/>
      <c r="S151" s="273">
        <f t="shared" si="13"/>
        <v>0.17</v>
      </c>
      <c r="T151" s="56">
        <f t="shared" si="14"/>
        <v>0</v>
      </c>
    </row>
    <row r="152" spans="12:20" x14ac:dyDescent="0.2">
      <c r="L152" s="177"/>
      <c r="M152" s="185"/>
      <c r="N152" s="246"/>
      <c r="O152" s="186"/>
      <c r="P152" s="281"/>
      <c r="Q152" s="43"/>
      <c r="S152" s="273">
        <f t="shared" si="13"/>
        <v>0.17</v>
      </c>
      <c r="T152" s="56">
        <f t="shared" si="14"/>
        <v>0</v>
      </c>
    </row>
    <row r="153" spans="12:20" x14ac:dyDescent="0.2">
      <c r="L153" s="177"/>
      <c r="M153" s="185"/>
      <c r="N153" s="246"/>
      <c r="O153" s="186"/>
      <c r="P153" s="281"/>
      <c r="Q153" s="43"/>
      <c r="S153" s="273">
        <f t="shared" si="13"/>
        <v>0.17</v>
      </c>
      <c r="T153" s="56">
        <f t="shared" si="14"/>
        <v>0</v>
      </c>
    </row>
    <row r="154" spans="12:20" x14ac:dyDescent="0.2">
      <c r="L154" s="177"/>
      <c r="M154" s="185"/>
      <c r="N154" s="246"/>
      <c r="O154" s="186"/>
      <c r="P154" s="281"/>
      <c r="Q154" s="43"/>
      <c r="S154" s="273">
        <f t="shared" si="13"/>
        <v>0.17</v>
      </c>
      <c r="T154" s="56">
        <f t="shared" si="14"/>
        <v>0</v>
      </c>
    </row>
    <row r="155" spans="12:20" x14ac:dyDescent="0.2">
      <c r="L155" s="177"/>
      <c r="M155" s="185"/>
      <c r="N155" s="246"/>
      <c r="O155" s="186"/>
      <c r="P155" s="281"/>
      <c r="Q155" s="43"/>
      <c r="S155" s="273">
        <f t="shared" si="13"/>
        <v>0.17</v>
      </c>
      <c r="T155" s="56">
        <f t="shared" si="14"/>
        <v>0</v>
      </c>
    </row>
    <row r="156" spans="12:20" x14ac:dyDescent="0.2">
      <c r="L156" s="177"/>
      <c r="M156" s="185"/>
      <c r="N156" s="246"/>
      <c r="O156" s="186"/>
      <c r="P156" s="281"/>
      <c r="Q156" s="43"/>
      <c r="S156" s="273">
        <f t="shared" si="13"/>
        <v>0.17</v>
      </c>
      <c r="T156" s="56">
        <f t="shared" si="14"/>
        <v>0</v>
      </c>
    </row>
    <row r="157" spans="12:20" x14ac:dyDescent="0.2">
      <c r="L157" s="177"/>
      <c r="M157" s="185"/>
      <c r="N157" s="246"/>
      <c r="O157" s="186"/>
      <c r="P157" s="281"/>
      <c r="Q157" s="43"/>
      <c r="S157" s="273">
        <f t="shared" si="13"/>
        <v>0.17</v>
      </c>
      <c r="T157" s="56">
        <f t="shared" si="14"/>
        <v>0</v>
      </c>
    </row>
    <row r="158" spans="12:20" x14ac:dyDescent="0.2">
      <c r="L158" s="177"/>
      <c r="M158" s="185"/>
      <c r="N158" s="246"/>
      <c r="O158" s="186"/>
      <c r="P158" s="281"/>
      <c r="Q158" s="43"/>
      <c r="S158" s="273">
        <f t="shared" si="13"/>
        <v>0.17</v>
      </c>
      <c r="T158" s="56">
        <f t="shared" si="14"/>
        <v>0</v>
      </c>
    </row>
    <row r="159" spans="12:20" x14ac:dyDescent="0.2">
      <c r="L159" s="177"/>
      <c r="M159" s="185"/>
      <c r="N159" s="246"/>
      <c r="O159" s="186"/>
      <c r="P159" s="281"/>
      <c r="Q159" s="43"/>
      <c r="S159" s="273">
        <f t="shared" si="13"/>
        <v>0.17</v>
      </c>
      <c r="T159" s="56">
        <f t="shared" si="14"/>
        <v>0</v>
      </c>
    </row>
    <row r="160" spans="12:20" x14ac:dyDescent="0.2">
      <c r="L160" s="177"/>
      <c r="M160" s="185"/>
      <c r="N160" s="246"/>
      <c r="O160" s="186"/>
      <c r="P160" s="281"/>
      <c r="Q160" s="43"/>
      <c r="S160" s="273">
        <f t="shared" si="13"/>
        <v>0.17</v>
      </c>
      <c r="T160" s="56">
        <f t="shared" si="14"/>
        <v>0</v>
      </c>
    </row>
    <row r="161" spans="12:20" x14ac:dyDescent="0.2">
      <c r="L161" s="177"/>
      <c r="M161" s="185"/>
      <c r="N161" s="246"/>
      <c r="O161" s="186"/>
      <c r="P161" s="281"/>
      <c r="Q161" s="43"/>
      <c r="S161" s="273">
        <f t="shared" si="13"/>
        <v>0.17</v>
      </c>
      <c r="T161" s="56">
        <f t="shared" si="14"/>
        <v>0</v>
      </c>
    </row>
    <row r="162" spans="12:20" x14ac:dyDescent="0.2">
      <c r="L162" s="177"/>
      <c r="M162" s="185"/>
      <c r="N162" s="246"/>
      <c r="O162" s="186"/>
      <c r="P162" s="281"/>
      <c r="Q162" s="43"/>
      <c r="S162" s="273">
        <f t="shared" si="13"/>
        <v>0.17</v>
      </c>
      <c r="T162" s="56">
        <f t="shared" si="14"/>
        <v>0</v>
      </c>
    </row>
    <row r="163" spans="12:20" x14ac:dyDescent="0.2">
      <c r="L163" s="177"/>
      <c r="M163" s="185"/>
      <c r="N163" s="246"/>
      <c r="O163" s="186"/>
      <c r="P163" s="281"/>
      <c r="Q163" s="43"/>
      <c r="S163" s="273">
        <f t="shared" si="13"/>
        <v>0.17</v>
      </c>
      <c r="T163" s="56">
        <f t="shared" si="14"/>
        <v>0</v>
      </c>
    </row>
    <row r="164" spans="12:20" x14ac:dyDescent="0.2">
      <c r="L164" s="177"/>
      <c r="M164" s="185"/>
      <c r="N164" s="246"/>
      <c r="O164" s="186"/>
      <c r="P164" s="281"/>
      <c r="Q164" s="43"/>
      <c r="S164" s="273">
        <f t="shared" si="13"/>
        <v>0.17</v>
      </c>
      <c r="T164" s="56">
        <f t="shared" si="14"/>
        <v>0</v>
      </c>
    </row>
    <row r="165" spans="12:20" x14ac:dyDescent="0.2">
      <c r="L165" s="177"/>
      <c r="M165" s="185"/>
      <c r="N165" s="246"/>
      <c r="O165" s="186"/>
      <c r="P165" s="281"/>
      <c r="Q165" s="43"/>
      <c r="S165" s="273">
        <f t="shared" si="13"/>
        <v>0.17</v>
      </c>
      <c r="T165" s="56">
        <f t="shared" si="14"/>
        <v>0</v>
      </c>
    </row>
    <row r="166" spans="12:20" x14ac:dyDescent="0.2">
      <c r="L166" s="177"/>
      <c r="M166" s="185"/>
      <c r="N166" s="246"/>
      <c r="O166" s="186"/>
      <c r="P166" s="281"/>
      <c r="Q166" s="43"/>
      <c r="S166" s="273">
        <f t="shared" si="13"/>
        <v>0.17</v>
      </c>
      <c r="T166" s="56">
        <f t="shared" si="14"/>
        <v>0</v>
      </c>
    </row>
    <row r="167" spans="12:20" x14ac:dyDescent="0.2">
      <c r="L167" s="177"/>
      <c r="M167" s="185"/>
      <c r="N167" s="246"/>
      <c r="O167" s="186"/>
      <c r="P167" s="281"/>
      <c r="Q167" s="43"/>
      <c r="S167" s="273">
        <f t="shared" si="13"/>
        <v>0.17</v>
      </c>
      <c r="T167" s="56">
        <f t="shared" si="14"/>
        <v>0</v>
      </c>
    </row>
    <row r="168" spans="12:20" x14ac:dyDescent="0.2">
      <c r="L168" s="177"/>
      <c r="M168" s="185"/>
      <c r="N168" s="246"/>
      <c r="O168" s="186"/>
      <c r="P168" s="281"/>
      <c r="Q168" s="43"/>
      <c r="S168" s="273">
        <f t="shared" si="13"/>
        <v>0.17</v>
      </c>
      <c r="T168" s="56">
        <f t="shared" si="14"/>
        <v>0</v>
      </c>
    </row>
    <row r="169" spans="12:20" x14ac:dyDescent="0.2">
      <c r="L169" s="177"/>
      <c r="M169" s="185"/>
      <c r="N169" s="246"/>
      <c r="O169" s="186"/>
      <c r="P169" s="281"/>
      <c r="Q169" s="43"/>
      <c r="S169" s="273">
        <f t="shared" si="13"/>
        <v>0.17</v>
      </c>
      <c r="T169" s="56">
        <f t="shared" si="14"/>
        <v>0</v>
      </c>
    </row>
    <row r="170" spans="12:20" x14ac:dyDescent="0.2">
      <c r="L170" s="177"/>
      <c r="M170" s="185"/>
      <c r="N170" s="246"/>
      <c r="O170" s="186"/>
      <c r="P170" s="281"/>
      <c r="Q170" s="43"/>
      <c r="S170" s="273">
        <f t="shared" si="13"/>
        <v>0.17</v>
      </c>
      <c r="T170" s="56">
        <f t="shared" si="14"/>
        <v>0</v>
      </c>
    </row>
    <row r="171" spans="12:20" x14ac:dyDescent="0.2">
      <c r="L171" s="177"/>
      <c r="M171" s="185"/>
      <c r="N171" s="246"/>
      <c r="O171" s="186"/>
      <c r="P171" s="281"/>
      <c r="Q171" s="43"/>
      <c r="S171" s="273">
        <f t="shared" si="13"/>
        <v>0.17</v>
      </c>
      <c r="T171" s="56">
        <f t="shared" si="14"/>
        <v>0</v>
      </c>
    </row>
    <row r="172" spans="12:20" x14ac:dyDescent="0.2">
      <c r="L172" s="177"/>
      <c r="M172" s="185"/>
      <c r="N172" s="246"/>
      <c r="O172" s="186"/>
      <c r="P172" s="281"/>
      <c r="Q172" s="43"/>
      <c r="S172" s="273">
        <f t="shared" si="13"/>
        <v>0.17</v>
      </c>
      <c r="T172" s="56">
        <f t="shared" si="14"/>
        <v>0</v>
      </c>
    </row>
    <row r="173" spans="12:20" x14ac:dyDescent="0.2">
      <c r="L173" s="177"/>
      <c r="M173" s="185"/>
      <c r="N173" s="246"/>
      <c r="O173" s="186"/>
      <c r="P173" s="281"/>
      <c r="Q173" s="43"/>
      <c r="S173" s="273">
        <f t="shared" si="13"/>
        <v>0.17</v>
      </c>
      <c r="T173" s="56">
        <f t="shared" si="14"/>
        <v>0</v>
      </c>
    </row>
    <row r="174" spans="12:20" x14ac:dyDescent="0.2">
      <c r="L174" s="177"/>
      <c r="M174" s="185"/>
      <c r="N174" s="246"/>
      <c r="O174" s="186"/>
      <c r="P174" s="281"/>
      <c r="Q174" s="43"/>
      <c r="S174" s="273">
        <f t="shared" si="13"/>
        <v>0.17</v>
      </c>
      <c r="T174" s="56">
        <f t="shared" si="14"/>
        <v>0</v>
      </c>
    </row>
    <row r="175" spans="12:20" x14ac:dyDescent="0.2">
      <c r="L175" s="177"/>
      <c r="M175" s="185"/>
      <c r="N175" s="246"/>
      <c r="O175" s="186"/>
      <c r="P175" s="281"/>
      <c r="Q175" s="43"/>
      <c r="S175" s="273">
        <f t="shared" si="13"/>
        <v>0.17</v>
      </c>
      <c r="T175" s="56">
        <f t="shared" si="14"/>
        <v>0</v>
      </c>
    </row>
    <row r="176" spans="12:20" x14ac:dyDescent="0.2">
      <c r="L176" s="177"/>
      <c r="M176" s="185"/>
      <c r="N176" s="246"/>
      <c r="O176" s="186"/>
      <c r="P176" s="281"/>
      <c r="Q176" s="43"/>
      <c r="S176" s="273">
        <f t="shared" si="13"/>
        <v>0.17</v>
      </c>
      <c r="T176" s="56">
        <f t="shared" si="14"/>
        <v>0</v>
      </c>
    </row>
    <row r="177" spans="12:20" x14ac:dyDescent="0.2">
      <c r="L177" s="177"/>
      <c r="M177" s="185"/>
      <c r="N177" s="246"/>
      <c r="O177" s="186"/>
      <c r="P177" s="281"/>
      <c r="Q177" s="43"/>
      <c r="S177" s="273">
        <f t="shared" si="13"/>
        <v>0.17</v>
      </c>
      <c r="T177" s="56">
        <f t="shared" si="14"/>
        <v>0</v>
      </c>
    </row>
    <row r="178" spans="12:20" x14ac:dyDescent="0.2">
      <c r="L178" s="177"/>
      <c r="M178" s="185"/>
      <c r="N178" s="246"/>
      <c r="O178" s="186"/>
      <c r="P178" s="281"/>
      <c r="Q178" s="43"/>
      <c r="S178" s="273">
        <f t="shared" si="13"/>
        <v>0.17</v>
      </c>
      <c r="T178" s="56">
        <f t="shared" si="14"/>
        <v>0</v>
      </c>
    </row>
    <row r="179" spans="12:20" x14ac:dyDescent="0.2">
      <c r="L179" s="177"/>
      <c r="M179" s="185"/>
      <c r="N179" s="246"/>
      <c r="O179" s="186"/>
      <c r="P179" s="281"/>
      <c r="Q179" s="43"/>
      <c r="S179" s="273">
        <f t="shared" si="13"/>
        <v>0.17</v>
      </c>
      <c r="T179" s="56">
        <f t="shared" si="14"/>
        <v>0</v>
      </c>
    </row>
    <row r="180" spans="12:20" x14ac:dyDescent="0.2">
      <c r="L180" s="188"/>
      <c r="M180" s="185"/>
      <c r="N180" s="246"/>
      <c r="O180" s="185"/>
      <c r="P180" s="281"/>
      <c r="Q180" s="43"/>
      <c r="S180" s="273">
        <f t="shared" si="13"/>
        <v>0.17</v>
      </c>
      <c r="T180" s="56">
        <f t="shared" si="14"/>
        <v>0</v>
      </c>
    </row>
    <row r="181" spans="12:20" x14ac:dyDescent="0.2">
      <c r="L181" s="177"/>
      <c r="M181" s="185"/>
      <c r="N181" s="246"/>
      <c r="O181" s="186"/>
      <c r="P181" s="281"/>
      <c r="Q181" s="43"/>
      <c r="S181" s="273">
        <f t="shared" si="13"/>
        <v>0.17</v>
      </c>
      <c r="T181" s="56">
        <f t="shared" si="14"/>
        <v>0</v>
      </c>
    </row>
    <row r="182" spans="12:20" x14ac:dyDescent="0.2">
      <c r="L182" s="177"/>
      <c r="M182" s="185"/>
      <c r="N182" s="246"/>
      <c r="O182" s="186"/>
      <c r="P182" s="281"/>
      <c r="Q182" s="43"/>
      <c r="S182" s="273">
        <f t="shared" si="13"/>
        <v>0.17</v>
      </c>
      <c r="T182" s="56">
        <f t="shared" si="14"/>
        <v>0</v>
      </c>
    </row>
    <row r="183" spans="12:20" x14ac:dyDescent="0.2">
      <c r="L183" s="177"/>
      <c r="M183" s="185"/>
      <c r="N183" s="246"/>
      <c r="O183" s="186"/>
      <c r="P183" s="281"/>
      <c r="Q183" s="43"/>
      <c r="S183" s="273">
        <f t="shared" si="13"/>
        <v>0.17</v>
      </c>
      <c r="T183" s="56">
        <f t="shared" si="14"/>
        <v>0</v>
      </c>
    </row>
    <row r="184" spans="12:20" x14ac:dyDescent="0.2">
      <c r="L184" s="177"/>
      <c r="M184" s="185"/>
      <c r="N184" s="246"/>
      <c r="O184" s="186"/>
      <c r="P184" s="281"/>
      <c r="Q184" s="43"/>
      <c r="S184" s="273">
        <f t="shared" si="13"/>
        <v>0.17</v>
      </c>
      <c r="T184" s="56">
        <f t="shared" si="14"/>
        <v>0</v>
      </c>
    </row>
    <row r="185" spans="12:20" x14ac:dyDescent="0.2">
      <c r="L185" s="177"/>
      <c r="M185" s="185"/>
      <c r="N185" s="246"/>
      <c r="O185" s="186"/>
      <c r="P185" s="281"/>
      <c r="Q185" s="43"/>
      <c r="S185" s="273">
        <f t="shared" si="13"/>
        <v>0.17</v>
      </c>
      <c r="T185" s="56">
        <f t="shared" si="14"/>
        <v>0</v>
      </c>
    </row>
    <row r="186" spans="12:20" x14ac:dyDescent="0.2">
      <c r="L186" s="177"/>
      <c r="M186" s="185"/>
      <c r="N186" s="246"/>
      <c r="O186" s="186"/>
      <c r="P186" s="281"/>
      <c r="Q186" s="43"/>
      <c r="S186" s="273">
        <f t="shared" si="13"/>
        <v>0.17</v>
      </c>
      <c r="T186" s="56">
        <f t="shared" si="14"/>
        <v>0</v>
      </c>
    </row>
    <row r="187" spans="12:20" x14ac:dyDescent="0.2">
      <c r="L187" s="177"/>
      <c r="M187" s="185"/>
      <c r="N187" s="246"/>
      <c r="O187" s="186"/>
      <c r="P187" s="281"/>
      <c r="Q187" s="43"/>
      <c r="S187" s="273">
        <f t="shared" si="13"/>
        <v>0.17</v>
      </c>
      <c r="T187" s="56">
        <f t="shared" si="14"/>
        <v>0</v>
      </c>
    </row>
    <row r="188" spans="12:20" x14ac:dyDescent="0.2">
      <c r="L188" s="177"/>
      <c r="M188" s="185"/>
      <c r="N188" s="246"/>
      <c r="O188" s="186"/>
      <c r="P188" s="281"/>
      <c r="Q188" s="43"/>
      <c r="S188" s="273">
        <f t="shared" si="13"/>
        <v>0.17</v>
      </c>
      <c r="T188" s="56">
        <f t="shared" si="14"/>
        <v>0</v>
      </c>
    </row>
    <row r="189" spans="12:20" x14ac:dyDescent="0.2">
      <c r="L189" s="177"/>
      <c r="M189" s="185"/>
      <c r="N189" s="246"/>
      <c r="O189" s="186"/>
      <c r="P189" s="281"/>
      <c r="Q189" s="43"/>
      <c r="S189" s="273">
        <f t="shared" si="13"/>
        <v>0.17</v>
      </c>
      <c r="T189" s="56">
        <f t="shared" si="14"/>
        <v>0</v>
      </c>
    </row>
    <row r="190" spans="12:20" x14ac:dyDescent="0.2">
      <c r="L190" s="177"/>
      <c r="M190" s="185"/>
      <c r="N190" s="246"/>
      <c r="O190" s="186"/>
      <c r="P190" s="281"/>
      <c r="Q190" s="43"/>
      <c r="S190" s="273">
        <f t="shared" si="13"/>
        <v>0.17</v>
      </c>
      <c r="T190" s="56">
        <f t="shared" si="14"/>
        <v>0</v>
      </c>
    </row>
    <row r="191" spans="12:20" x14ac:dyDescent="0.2">
      <c r="L191" s="177"/>
      <c r="M191" s="185"/>
      <c r="N191" s="246"/>
      <c r="O191" s="186"/>
      <c r="P191" s="281"/>
      <c r="Q191" s="43"/>
      <c r="S191" s="273">
        <f t="shared" si="13"/>
        <v>0.17</v>
      </c>
      <c r="T191" s="56">
        <f t="shared" si="14"/>
        <v>0</v>
      </c>
    </row>
    <row r="192" spans="12:20" x14ac:dyDescent="0.2">
      <c r="L192" s="177"/>
      <c r="M192" s="185"/>
      <c r="N192" s="246"/>
      <c r="O192" s="186"/>
      <c r="P192" s="281"/>
      <c r="Q192" s="43"/>
      <c r="S192" s="273">
        <f t="shared" si="13"/>
        <v>0.17</v>
      </c>
      <c r="T192" s="56">
        <f t="shared" si="14"/>
        <v>0</v>
      </c>
    </row>
    <row r="193" spans="12:20" x14ac:dyDescent="0.2">
      <c r="L193" s="177"/>
      <c r="M193" s="185"/>
      <c r="N193" s="246"/>
      <c r="O193" s="186"/>
      <c r="P193" s="281"/>
      <c r="Q193" s="43"/>
      <c r="S193" s="273">
        <f t="shared" si="13"/>
        <v>0.17</v>
      </c>
      <c r="T193" s="56">
        <f t="shared" si="14"/>
        <v>0</v>
      </c>
    </row>
    <row r="194" spans="12:20" x14ac:dyDescent="0.2">
      <c r="L194" s="177"/>
      <c r="M194" s="185"/>
      <c r="N194" s="246"/>
      <c r="O194" s="186"/>
      <c r="P194" s="281"/>
      <c r="Q194" s="43"/>
      <c r="S194" s="273">
        <f t="shared" si="13"/>
        <v>0.17</v>
      </c>
      <c r="T194" s="56">
        <f t="shared" si="14"/>
        <v>0</v>
      </c>
    </row>
    <row r="195" spans="12:20" x14ac:dyDescent="0.2">
      <c r="L195" s="177"/>
      <c r="M195" s="185"/>
      <c r="N195" s="246"/>
      <c r="O195" s="186"/>
      <c r="P195" s="281"/>
      <c r="Q195" s="43"/>
      <c r="S195" s="273">
        <f t="shared" si="13"/>
        <v>0.17</v>
      </c>
      <c r="T195" s="56">
        <f t="shared" si="14"/>
        <v>0</v>
      </c>
    </row>
    <row r="196" spans="12:20" x14ac:dyDescent="0.2">
      <c r="L196" s="177"/>
      <c r="M196" s="185"/>
      <c r="N196" s="246"/>
      <c r="O196" s="186"/>
      <c r="P196" s="281"/>
      <c r="Q196" s="43"/>
      <c r="S196" s="273">
        <f t="shared" si="13"/>
        <v>0.17</v>
      </c>
      <c r="T196" s="56">
        <f t="shared" si="14"/>
        <v>0</v>
      </c>
    </row>
    <row r="197" spans="12:20" x14ac:dyDescent="0.2">
      <c r="L197" s="177"/>
      <c r="M197" s="185"/>
      <c r="N197" s="246"/>
      <c r="O197" s="186"/>
      <c r="P197" s="281"/>
      <c r="Q197" s="43"/>
      <c r="S197" s="273">
        <f t="shared" si="13"/>
        <v>0.17</v>
      </c>
      <c r="T197" s="56">
        <f t="shared" si="14"/>
        <v>0</v>
      </c>
    </row>
    <row r="198" spans="12:20" x14ac:dyDescent="0.2">
      <c r="L198" s="177"/>
      <c r="M198" s="185"/>
      <c r="N198" s="246"/>
      <c r="O198" s="186"/>
      <c r="P198" s="281"/>
      <c r="Q198" s="43"/>
      <c r="S198" s="273">
        <f t="shared" si="13"/>
        <v>0.17</v>
      </c>
      <c r="T198" s="56">
        <f t="shared" si="14"/>
        <v>0</v>
      </c>
    </row>
    <row r="199" spans="12:20" x14ac:dyDescent="0.2">
      <c r="L199" s="177"/>
      <c r="M199" s="185"/>
      <c r="N199" s="246"/>
      <c r="O199" s="186"/>
      <c r="P199" s="281"/>
      <c r="Q199" s="43"/>
      <c r="S199" s="273">
        <f t="shared" si="13"/>
        <v>0.17</v>
      </c>
      <c r="T199" s="56">
        <f t="shared" si="14"/>
        <v>0</v>
      </c>
    </row>
    <row r="200" spans="12:20" x14ac:dyDescent="0.2">
      <c r="L200" s="177"/>
      <c r="M200" s="185"/>
      <c r="N200" s="246"/>
      <c r="O200" s="186"/>
      <c r="P200" s="281"/>
      <c r="Q200" s="43"/>
      <c r="S200" s="273">
        <f t="shared" si="13"/>
        <v>0.17</v>
      </c>
      <c r="T200" s="56">
        <f t="shared" si="14"/>
        <v>0</v>
      </c>
    </row>
    <row r="201" spans="12:20" x14ac:dyDescent="0.2">
      <c r="L201" s="177"/>
      <c r="M201" s="185"/>
      <c r="N201" s="246"/>
      <c r="O201" s="186"/>
      <c r="P201" s="281"/>
      <c r="Q201" s="43"/>
      <c r="S201" s="273">
        <f t="shared" si="13"/>
        <v>0.17</v>
      </c>
      <c r="T201" s="56">
        <f t="shared" si="14"/>
        <v>0</v>
      </c>
    </row>
    <row r="202" spans="12:20" x14ac:dyDescent="0.2">
      <c r="L202" s="177"/>
      <c r="M202" s="185"/>
      <c r="N202" s="246"/>
      <c r="O202" s="186"/>
      <c r="P202" s="281"/>
      <c r="Q202" s="43"/>
      <c r="S202" s="273">
        <f t="shared" si="13"/>
        <v>0.17</v>
      </c>
      <c r="T202" s="56">
        <f t="shared" si="14"/>
        <v>0</v>
      </c>
    </row>
    <row r="203" spans="12:20" x14ac:dyDescent="0.2">
      <c r="L203" s="177"/>
      <c r="M203" s="185"/>
      <c r="N203" s="246"/>
      <c r="O203" s="186"/>
      <c r="P203" s="281"/>
      <c r="Q203" s="43"/>
      <c r="S203" s="273">
        <f t="shared" ref="S203:S266" si="15">$AG$2</f>
        <v>0.17</v>
      </c>
      <c r="T203" s="56">
        <f t="shared" ref="T203:T266" si="16">IF(M203=$AC$10,N203-N203/(1+S203),0)</f>
        <v>0</v>
      </c>
    </row>
    <row r="204" spans="12:20" x14ac:dyDescent="0.2">
      <c r="L204" s="177"/>
      <c r="M204" s="185"/>
      <c r="N204" s="246"/>
      <c r="O204" s="186"/>
      <c r="P204" s="281"/>
      <c r="Q204" s="43"/>
      <c r="S204" s="273">
        <f t="shared" si="15"/>
        <v>0.17</v>
      </c>
      <c r="T204" s="56">
        <f t="shared" si="16"/>
        <v>0</v>
      </c>
    </row>
    <row r="205" spans="12:20" x14ac:dyDescent="0.2">
      <c r="L205" s="177"/>
      <c r="M205" s="185"/>
      <c r="N205" s="246"/>
      <c r="O205" s="186"/>
      <c r="P205" s="281"/>
      <c r="Q205" s="43"/>
      <c r="S205" s="273">
        <f t="shared" si="15"/>
        <v>0.17</v>
      </c>
      <c r="T205" s="56">
        <f t="shared" si="16"/>
        <v>0</v>
      </c>
    </row>
    <row r="206" spans="12:20" x14ac:dyDescent="0.2">
      <c r="L206" s="177"/>
      <c r="M206" s="185"/>
      <c r="N206" s="246"/>
      <c r="O206" s="186"/>
      <c r="P206" s="281"/>
      <c r="Q206" s="43"/>
      <c r="S206" s="273">
        <f t="shared" si="15"/>
        <v>0.17</v>
      </c>
      <c r="T206" s="56">
        <f t="shared" si="16"/>
        <v>0</v>
      </c>
    </row>
    <row r="207" spans="12:20" x14ac:dyDescent="0.2">
      <c r="L207" s="177"/>
      <c r="M207" s="185"/>
      <c r="N207" s="246"/>
      <c r="O207" s="186"/>
      <c r="P207" s="281"/>
      <c r="Q207" s="43"/>
      <c r="S207" s="273">
        <f t="shared" si="15"/>
        <v>0.17</v>
      </c>
      <c r="T207" s="56">
        <f t="shared" si="16"/>
        <v>0</v>
      </c>
    </row>
    <row r="208" spans="12:20" x14ac:dyDescent="0.2">
      <c r="L208" s="177"/>
      <c r="M208" s="185"/>
      <c r="N208" s="246"/>
      <c r="O208" s="186"/>
      <c r="P208" s="281"/>
      <c r="Q208" s="43"/>
      <c r="S208" s="273">
        <f t="shared" si="15"/>
        <v>0.17</v>
      </c>
      <c r="T208" s="56">
        <f t="shared" si="16"/>
        <v>0</v>
      </c>
    </row>
    <row r="209" spans="12:20" x14ac:dyDescent="0.2">
      <c r="L209" s="177"/>
      <c r="M209" s="185"/>
      <c r="N209" s="246"/>
      <c r="O209" s="186"/>
      <c r="P209" s="281"/>
      <c r="Q209" s="43"/>
      <c r="S209" s="273">
        <f t="shared" si="15"/>
        <v>0.17</v>
      </c>
      <c r="T209" s="56">
        <f t="shared" si="16"/>
        <v>0</v>
      </c>
    </row>
    <row r="210" spans="12:20" x14ac:dyDescent="0.2">
      <c r="L210" s="177"/>
      <c r="M210" s="185"/>
      <c r="N210" s="246"/>
      <c r="O210" s="186"/>
      <c r="P210" s="281"/>
      <c r="Q210" s="43"/>
      <c r="S210" s="273">
        <f t="shared" si="15"/>
        <v>0.17</v>
      </c>
      <c r="T210" s="56">
        <f t="shared" si="16"/>
        <v>0</v>
      </c>
    </row>
    <row r="211" spans="12:20" x14ac:dyDescent="0.2">
      <c r="L211" s="177"/>
      <c r="M211" s="185"/>
      <c r="N211" s="246"/>
      <c r="O211" s="186"/>
      <c r="P211" s="281"/>
      <c r="Q211" s="43"/>
      <c r="S211" s="273">
        <f t="shared" si="15"/>
        <v>0.17</v>
      </c>
      <c r="T211" s="56">
        <f t="shared" si="16"/>
        <v>0</v>
      </c>
    </row>
    <row r="212" spans="12:20" x14ac:dyDescent="0.2">
      <c r="L212" s="177"/>
      <c r="M212" s="185"/>
      <c r="N212" s="246"/>
      <c r="O212" s="186"/>
      <c r="P212" s="281"/>
      <c r="Q212" s="43"/>
      <c r="S212" s="273">
        <f t="shared" si="15"/>
        <v>0.17</v>
      </c>
      <c r="T212" s="56">
        <f t="shared" si="16"/>
        <v>0</v>
      </c>
    </row>
    <row r="213" spans="12:20" x14ac:dyDescent="0.2">
      <c r="L213" s="188"/>
      <c r="M213" s="185"/>
      <c r="N213" s="246"/>
      <c r="O213" s="185"/>
      <c r="P213" s="281"/>
      <c r="Q213" s="43"/>
      <c r="S213" s="273">
        <f t="shared" si="15"/>
        <v>0.17</v>
      </c>
      <c r="T213" s="56">
        <f t="shared" si="16"/>
        <v>0</v>
      </c>
    </row>
    <row r="214" spans="12:20" x14ac:dyDescent="0.2">
      <c r="L214" s="177"/>
      <c r="M214" s="185"/>
      <c r="N214" s="246"/>
      <c r="O214" s="186"/>
      <c r="P214" s="281"/>
      <c r="Q214" s="43"/>
      <c r="S214" s="273">
        <f t="shared" si="15"/>
        <v>0.17</v>
      </c>
      <c r="T214" s="56">
        <f t="shared" si="16"/>
        <v>0</v>
      </c>
    </row>
    <row r="215" spans="12:20" x14ac:dyDescent="0.2">
      <c r="L215" s="177"/>
      <c r="M215" s="185"/>
      <c r="N215" s="246"/>
      <c r="O215" s="186"/>
      <c r="P215" s="281"/>
      <c r="Q215" s="43"/>
      <c r="S215" s="273">
        <f t="shared" si="15"/>
        <v>0.17</v>
      </c>
      <c r="T215" s="56">
        <f t="shared" si="16"/>
        <v>0</v>
      </c>
    </row>
    <row r="216" spans="12:20" x14ac:dyDescent="0.2">
      <c r="L216" s="177"/>
      <c r="M216" s="185"/>
      <c r="N216" s="246"/>
      <c r="O216" s="186"/>
      <c r="P216" s="281"/>
      <c r="Q216" s="43"/>
      <c r="S216" s="273">
        <f t="shared" si="15"/>
        <v>0.17</v>
      </c>
      <c r="T216" s="56">
        <f t="shared" si="16"/>
        <v>0</v>
      </c>
    </row>
    <row r="217" spans="12:20" x14ac:dyDescent="0.2">
      <c r="L217" s="177"/>
      <c r="M217" s="185"/>
      <c r="N217" s="246"/>
      <c r="O217" s="186"/>
      <c r="P217" s="281"/>
      <c r="Q217" s="43"/>
      <c r="S217" s="273">
        <f t="shared" si="15"/>
        <v>0.17</v>
      </c>
      <c r="T217" s="56">
        <f t="shared" si="16"/>
        <v>0</v>
      </c>
    </row>
    <row r="218" spans="12:20" x14ac:dyDescent="0.2">
      <c r="L218" s="177"/>
      <c r="M218" s="185"/>
      <c r="N218" s="246"/>
      <c r="O218" s="186"/>
      <c r="P218" s="281"/>
      <c r="Q218" s="43"/>
      <c r="S218" s="273">
        <f t="shared" si="15"/>
        <v>0.17</v>
      </c>
      <c r="T218" s="56">
        <f t="shared" si="16"/>
        <v>0</v>
      </c>
    </row>
    <row r="219" spans="12:20" x14ac:dyDescent="0.2">
      <c r="L219" s="177"/>
      <c r="M219" s="185"/>
      <c r="N219" s="246"/>
      <c r="O219" s="186"/>
      <c r="P219" s="281"/>
      <c r="Q219" s="43"/>
      <c r="S219" s="273">
        <f t="shared" si="15"/>
        <v>0.17</v>
      </c>
      <c r="T219" s="56">
        <f t="shared" si="16"/>
        <v>0</v>
      </c>
    </row>
    <row r="220" spans="12:20" x14ac:dyDescent="0.2">
      <c r="L220" s="177"/>
      <c r="M220" s="185"/>
      <c r="N220" s="246"/>
      <c r="O220" s="186"/>
      <c r="P220" s="281"/>
      <c r="Q220" s="43"/>
      <c r="S220" s="273">
        <f t="shared" si="15"/>
        <v>0.17</v>
      </c>
      <c r="T220" s="56">
        <f t="shared" si="16"/>
        <v>0</v>
      </c>
    </row>
    <row r="221" spans="12:20" x14ac:dyDescent="0.2">
      <c r="L221" s="177"/>
      <c r="M221" s="185"/>
      <c r="N221" s="246"/>
      <c r="O221" s="186"/>
      <c r="P221" s="281"/>
      <c r="Q221" s="43"/>
      <c r="S221" s="273">
        <f t="shared" si="15"/>
        <v>0.17</v>
      </c>
      <c r="T221" s="56">
        <f t="shared" si="16"/>
        <v>0</v>
      </c>
    </row>
    <row r="222" spans="12:20" x14ac:dyDescent="0.2">
      <c r="L222" s="177"/>
      <c r="M222" s="185"/>
      <c r="N222" s="246"/>
      <c r="O222" s="186"/>
      <c r="P222" s="281"/>
      <c r="Q222" s="43"/>
      <c r="S222" s="273">
        <f t="shared" si="15"/>
        <v>0.17</v>
      </c>
      <c r="T222" s="56">
        <f t="shared" si="16"/>
        <v>0</v>
      </c>
    </row>
    <row r="223" spans="12:20" x14ac:dyDescent="0.2">
      <c r="L223" s="177"/>
      <c r="M223" s="185"/>
      <c r="N223" s="246"/>
      <c r="O223" s="186"/>
      <c r="P223" s="281"/>
      <c r="Q223" s="43"/>
      <c r="S223" s="273">
        <f t="shared" si="15"/>
        <v>0.17</v>
      </c>
      <c r="T223" s="56">
        <f t="shared" si="16"/>
        <v>0</v>
      </c>
    </row>
    <row r="224" spans="12:20" x14ac:dyDescent="0.2">
      <c r="L224" s="177"/>
      <c r="M224" s="185"/>
      <c r="N224" s="246"/>
      <c r="O224" s="186"/>
      <c r="P224" s="281"/>
      <c r="Q224" s="43"/>
      <c r="S224" s="273">
        <f t="shared" si="15"/>
        <v>0.17</v>
      </c>
      <c r="T224" s="56">
        <f t="shared" si="16"/>
        <v>0</v>
      </c>
    </row>
    <row r="225" spans="12:20" x14ac:dyDescent="0.2">
      <c r="L225" s="177"/>
      <c r="M225" s="185"/>
      <c r="N225" s="246"/>
      <c r="O225" s="186"/>
      <c r="P225" s="281"/>
      <c r="Q225" s="43"/>
      <c r="S225" s="273">
        <f t="shared" si="15"/>
        <v>0.17</v>
      </c>
      <c r="T225" s="56">
        <f t="shared" si="16"/>
        <v>0</v>
      </c>
    </row>
    <row r="226" spans="12:20" x14ac:dyDescent="0.2">
      <c r="L226" s="177"/>
      <c r="M226" s="185"/>
      <c r="N226" s="246"/>
      <c r="O226" s="186"/>
      <c r="P226" s="281"/>
      <c r="Q226" s="43"/>
      <c r="S226" s="273">
        <f t="shared" si="15"/>
        <v>0.17</v>
      </c>
      <c r="T226" s="56">
        <f t="shared" si="16"/>
        <v>0</v>
      </c>
    </row>
    <row r="227" spans="12:20" x14ac:dyDescent="0.2">
      <c r="L227" s="177"/>
      <c r="M227" s="185"/>
      <c r="N227" s="246"/>
      <c r="O227" s="186"/>
      <c r="P227" s="281"/>
      <c r="Q227" s="43"/>
      <c r="S227" s="273">
        <f t="shared" si="15"/>
        <v>0.17</v>
      </c>
      <c r="T227" s="56">
        <f t="shared" si="16"/>
        <v>0</v>
      </c>
    </row>
    <row r="228" spans="12:20" x14ac:dyDescent="0.2">
      <c r="L228" s="177"/>
      <c r="M228" s="185"/>
      <c r="N228" s="246"/>
      <c r="O228" s="186"/>
      <c r="P228" s="281"/>
      <c r="Q228" s="43"/>
      <c r="S228" s="273">
        <f t="shared" si="15"/>
        <v>0.17</v>
      </c>
      <c r="T228" s="56">
        <f t="shared" si="16"/>
        <v>0</v>
      </c>
    </row>
    <row r="229" spans="12:20" x14ac:dyDescent="0.2">
      <c r="L229" s="177"/>
      <c r="M229" s="185"/>
      <c r="N229" s="246"/>
      <c r="O229" s="186"/>
      <c r="P229" s="281"/>
      <c r="Q229" s="43"/>
      <c r="S229" s="273">
        <f t="shared" si="15"/>
        <v>0.17</v>
      </c>
      <c r="T229" s="56">
        <f t="shared" si="16"/>
        <v>0</v>
      </c>
    </row>
    <row r="230" spans="12:20" x14ac:dyDescent="0.2">
      <c r="L230" s="177"/>
      <c r="M230" s="185"/>
      <c r="N230" s="246"/>
      <c r="O230" s="186"/>
      <c r="P230" s="281"/>
      <c r="Q230" s="43"/>
      <c r="S230" s="273">
        <f t="shared" si="15"/>
        <v>0.17</v>
      </c>
      <c r="T230" s="56">
        <f t="shared" si="16"/>
        <v>0</v>
      </c>
    </row>
    <row r="231" spans="12:20" x14ac:dyDescent="0.2">
      <c r="L231" s="177"/>
      <c r="M231" s="185"/>
      <c r="N231" s="246"/>
      <c r="O231" s="186"/>
      <c r="P231" s="281"/>
      <c r="Q231" s="43"/>
      <c r="S231" s="273">
        <f t="shared" si="15"/>
        <v>0.17</v>
      </c>
      <c r="T231" s="56">
        <f t="shared" si="16"/>
        <v>0</v>
      </c>
    </row>
    <row r="232" spans="12:20" x14ac:dyDescent="0.2">
      <c r="L232" s="177"/>
      <c r="M232" s="185"/>
      <c r="N232" s="246"/>
      <c r="O232" s="186"/>
      <c r="P232" s="281"/>
      <c r="Q232" s="43"/>
      <c r="S232" s="273">
        <f t="shared" si="15"/>
        <v>0.17</v>
      </c>
      <c r="T232" s="56">
        <f t="shared" si="16"/>
        <v>0</v>
      </c>
    </row>
    <row r="233" spans="12:20" x14ac:dyDescent="0.2">
      <c r="L233" s="177"/>
      <c r="M233" s="185"/>
      <c r="N233" s="246"/>
      <c r="O233" s="186"/>
      <c r="P233" s="281"/>
      <c r="Q233" s="43"/>
      <c r="S233" s="273">
        <f t="shared" si="15"/>
        <v>0.17</v>
      </c>
      <c r="T233" s="56">
        <f t="shared" si="16"/>
        <v>0</v>
      </c>
    </row>
    <row r="234" spans="12:20" x14ac:dyDescent="0.2">
      <c r="L234" s="177"/>
      <c r="M234" s="185"/>
      <c r="N234" s="246"/>
      <c r="O234" s="186"/>
      <c r="P234" s="281"/>
      <c r="Q234" s="43"/>
      <c r="S234" s="273">
        <f t="shared" si="15"/>
        <v>0.17</v>
      </c>
      <c r="T234" s="56">
        <f t="shared" si="16"/>
        <v>0</v>
      </c>
    </row>
    <row r="235" spans="12:20" x14ac:dyDescent="0.2">
      <c r="L235" s="177"/>
      <c r="M235" s="185"/>
      <c r="N235" s="246"/>
      <c r="O235" s="186"/>
      <c r="P235" s="281"/>
      <c r="Q235" s="43"/>
      <c r="S235" s="273">
        <f t="shared" si="15"/>
        <v>0.17</v>
      </c>
      <c r="T235" s="56">
        <f t="shared" si="16"/>
        <v>0</v>
      </c>
    </row>
    <row r="236" spans="12:20" x14ac:dyDescent="0.2">
      <c r="L236" s="177"/>
      <c r="M236" s="185"/>
      <c r="N236" s="246"/>
      <c r="O236" s="186"/>
      <c r="P236" s="281"/>
      <c r="Q236" s="43"/>
      <c r="S236" s="273">
        <f t="shared" si="15"/>
        <v>0.17</v>
      </c>
      <c r="T236" s="56">
        <f t="shared" si="16"/>
        <v>0</v>
      </c>
    </row>
    <row r="237" spans="12:20" x14ac:dyDescent="0.2">
      <c r="L237" s="177"/>
      <c r="M237" s="185"/>
      <c r="N237" s="246"/>
      <c r="O237" s="186"/>
      <c r="P237" s="281"/>
      <c r="Q237" s="43"/>
      <c r="S237" s="273">
        <f t="shared" si="15"/>
        <v>0.17</v>
      </c>
      <c r="T237" s="56">
        <f t="shared" si="16"/>
        <v>0</v>
      </c>
    </row>
    <row r="238" spans="12:20" x14ac:dyDescent="0.2">
      <c r="L238" s="177"/>
      <c r="M238" s="185"/>
      <c r="N238" s="246"/>
      <c r="O238" s="186"/>
      <c r="P238" s="281"/>
      <c r="Q238" s="43"/>
      <c r="S238" s="273">
        <f t="shared" si="15"/>
        <v>0.17</v>
      </c>
      <c r="T238" s="56">
        <f t="shared" si="16"/>
        <v>0</v>
      </c>
    </row>
    <row r="239" spans="12:20" x14ac:dyDescent="0.2">
      <c r="L239" s="177"/>
      <c r="M239" s="185"/>
      <c r="N239" s="246"/>
      <c r="O239" s="186"/>
      <c r="P239" s="281"/>
      <c r="Q239" s="43"/>
      <c r="S239" s="273">
        <f t="shared" si="15"/>
        <v>0.17</v>
      </c>
      <c r="T239" s="56">
        <f t="shared" si="16"/>
        <v>0</v>
      </c>
    </row>
    <row r="240" spans="12:20" x14ac:dyDescent="0.2">
      <c r="L240" s="177"/>
      <c r="M240" s="185"/>
      <c r="N240" s="246"/>
      <c r="O240" s="186"/>
      <c r="P240" s="281"/>
      <c r="Q240" s="43"/>
      <c r="S240" s="273">
        <f t="shared" si="15"/>
        <v>0.17</v>
      </c>
      <c r="T240" s="56">
        <f t="shared" si="16"/>
        <v>0</v>
      </c>
    </row>
    <row r="241" spans="12:20" x14ac:dyDescent="0.2">
      <c r="L241" s="177"/>
      <c r="M241" s="185"/>
      <c r="N241" s="246"/>
      <c r="O241" s="186"/>
      <c r="P241" s="281"/>
      <c r="Q241" s="43"/>
      <c r="S241" s="273">
        <f t="shared" si="15"/>
        <v>0.17</v>
      </c>
      <c r="T241" s="56">
        <f t="shared" si="16"/>
        <v>0</v>
      </c>
    </row>
    <row r="242" spans="12:20" x14ac:dyDescent="0.2">
      <c r="L242" s="177"/>
      <c r="M242" s="185"/>
      <c r="N242" s="246"/>
      <c r="O242" s="186"/>
      <c r="P242" s="281"/>
      <c r="Q242" s="43"/>
      <c r="S242" s="273">
        <f t="shared" si="15"/>
        <v>0.17</v>
      </c>
      <c r="T242" s="56">
        <f t="shared" si="16"/>
        <v>0</v>
      </c>
    </row>
    <row r="243" spans="12:20" x14ac:dyDescent="0.2">
      <c r="L243" s="177"/>
      <c r="M243" s="185"/>
      <c r="N243" s="246"/>
      <c r="O243" s="186"/>
      <c r="P243" s="281"/>
      <c r="Q243" s="43"/>
      <c r="S243" s="273">
        <f t="shared" si="15"/>
        <v>0.17</v>
      </c>
      <c r="T243" s="56">
        <f t="shared" si="16"/>
        <v>0</v>
      </c>
    </row>
    <row r="244" spans="12:20" x14ac:dyDescent="0.2">
      <c r="L244" s="177"/>
      <c r="M244" s="185"/>
      <c r="N244" s="246"/>
      <c r="O244" s="186"/>
      <c r="P244" s="281"/>
      <c r="Q244" s="43"/>
      <c r="S244" s="273">
        <f t="shared" si="15"/>
        <v>0.17</v>
      </c>
      <c r="T244" s="56">
        <f t="shared" si="16"/>
        <v>0</v>
      </c>
    </row>
    <row r="245" spans="12:20" x14ac:dyDescent="0.2">
      <c r="L245" s="177"/>
      <c r="M245" s="185"/>
      <c r="N245" s="246"/>
      <c r="O245" s="186"/>
      <c r="P245" s="281"/>
      <c r="Q245" s="43"/>
      <c r="S245" s="273">
        <f t="shared" si="15"/>
        <v>0.17</v>
      </c>
      <c r="T245" s="56">
        <f t="shared" si="16"/>
        <v>0</v>
      </c>
    </row>
    <row r="246" spans="12:20" x14ac:dyDescent="0.2">
      <c r="L246" s="177"/>
      <c r="M246" s="185"/>
      <c r="N246" s="246"/>
      <c r="O246" s="186"/>
      <c r="P246" s="281"/>
      <c r="Q246" s="43"/>
      <c r="S246" s="273">
        <f t="shared" si="15"/>
        <v>0.17</v>
      </c>
      <c r="T246" s="56">
        <f t="shared" si="16"/>
        <v>0</v>
      </c>
    </row>
    <row r="247" spans="12:20" x14ac:dyDescent="0.2">
      <c r="L247" s="188"/>
      <c r="M247" s="185"/>
      <c r="N247" s="246"/>
      <c r="O247" s="185"/>
      <c r="P247" s="281"/>
      <c r="Q247" s="43"/>
      <c r="S247" s="273">
        <f t="shared" si="15"/>
        <v>0.17</v>
      </c>
      <c r="T247" s="56">
        <f t="shared" si="16"/>
        <v>0</v>
      </c>
    </row>
    <row r="248" spans="12:20" x14ac:dyDescent="0.2">
      <c r="L248" s="177"/>
      <c r="M248" s="185"/>
      <c r="N248" s="246"/>
      <c r="O248" s="186"/>
      <c r="P248" s="281"/>
      <c r="Q248" s="43"/>
      <c r="S248" s="273">
        <f t="shared" si="15"/>
        <v>0.17</v>
      </c>
      <c r="T248" s="56">
        <f t="shared" si="16"/>
        <v>0</v>
      </c>
    </row>
    <row r="249" spans="12:20" x14ac:dyDescent="0.2">
      <c r="L249" s="177"/>
      <c r="M249" s="185"/>
      <c r="N249" s="246"/>
      <c r="O249" s="186"/>
      <c r="P249" s="281"/>
      <c r="Q249" s="43"/>
      <c r="S249" s="273">
        <f t="shared" si="15"/>
        <v>0.17</v>
      </c>
      <c r="T249" s="56">
        <f t="shared" si="16"/>
        <v>0</v>
      </c>
    </row>
    <row r="250" spans="12:20" x14ac:dyDescent="0.2">
      <c r="L250" s="177"/>
      <c r="M250" s="185"/>
      <c r="N250" s="246"/>
      <c r="O250" s="186"/>
      <c r="P250" s="281"/>
      <c r="Q250" s="43"/>
      <c r="S250" s="273">
        <f t="shared" si="15"/>
        <v>0.17</v>
      </c>
      <c r="T250" s="56">
        <f t="shared" si="16"/>
        <v>0</v>
      </c>
    </row>
    <row r="251" spans="12:20" x14ac:dyDescent="0.2">
      <c r="L251" s="177"/>
      <c r="M251" s="185"/>
      <c r="N251" s="246"/>
      <c r="O251" s="186"/>
      <c r="P251" s="281"/>
      <c r="Q251" s="43"/>
      <c r="S251" s="273">
        <f t="shared" si="15"/>
        <v>0.17</v>
      </c>
      <c r="T251" s="56">
        <f t="shared" si="16"/>
        <v>0</v>
      </c>
    </row>
    <row r="252" spans="12:20" x14ac:dyDescent="0.2">
      <c r="L252" s="177"/>
      <c r="M252" s="185"/>
      <c r="N252" s="246"/>
      <c r="O252" s="186"/>
      <c r="P252" s="281"/>
      <c r="Q252" s="43"/>
      <c r="S252" s="273">
        <f t="shared" si="15"/>
        <v>0.17</v>
      </c>
      <c r="T252" s="56">
        <f t="shared" si="16"/>
        <v>0</v>
      </c>
    </row>
    <row r="253" spans="12:20" x14ac:dyDescent="0.2">
      <c r="L253" s="177"/>
      <c r="M253" s="185"/>
      <c r="N253" s="246"/>
      <c r="O253" s="186"/>
      <c r="P253" s="281"/>
      <c r="Q253" s="43"/>
      <c r="S253" s="273">
        <f t="shared" si="15"/>
        <v>0.17</v>
      </c>
      <c r="T253" s="56">
        <f t="shared" si="16"/>
        <v>0</v>
      </c>
    </row>
    <row r="254" spans="12:20" x14ac:dyDescent="0.2">
      <c r="L254" s="177"/>
      <c r="M254" s="185"/>
      <c r="N254" s="246"/>
      <c r="O254" s="186"/>
      <c r="P254" s="281"/>
      <c r="Q254" s="43"/>
      <c r="S254" s="273">
        <f t="shared" si="15"/>
        <v>0.17</v>
      </c>
      <c r="T254" s="56">
        <f t="shared" si="16"/>
        <v>0</v>
      </c>
    </row>
    <row r="255" spans="12:20" x14ac:dyDescent="0.2">
      <c r="L255" s="177"/>
      <c r="M255" s="185"/>
      <c r="N255" s="246"/>
      <c r="O255" s="186"/>
      <c r="P255" s="281"/>
      <c r="Q255" s="43"/>
      <c r="S255" s="273">
        <f t="shared" si="15"/>
        <v>0.17</v>
      </c>
      <c r="T255" s="56">
        <f t="shared" si="16"/>
        <v>0</v>
      </c>
    </row>
    <row r="256" spans="12:20" x14ac:dyDescent="0.2">
      <c r="L256" s="177"/>
      <c r="M256" s="185"/>
      <c r="N256" s="246"/>
      <c r="O256" s="186"/>
      <c r="P256" s="281"/>
      <c r="Q256" s="43"/>
      <c r="S256" s="273">
        <f t="shared" si="15"/>
        <v>0.17</v>
      </c>
      <c r="T256" s="56">
        <f t="shared" si="16"/>
        <v>0</v>
      </c>
    </row>
    <row r="257" spans="12:20" x14ac:dyDescent="0.2">
      <c r="L257" s="177"/>
      <c r="M257" s="185"/>
      <c r="N257" s="246"/>
      <c r="O257" s="186"/>
      <c r="P257" s="281"/>
      <c r="Q257" s="43"/>
      <c r="S257" s="273">
        <f t="shared" si="15"/>
        <v>0.17</v>
      </c>
      <c r="T257" s="56">
        <f t="shared" si="16"/>
        <v>0</v>
      </c>
    </row>
    <row r="258" spans="12:20" x14ac:dyDescent="0.2">
      <c r="L258" s="177"/>
      <c r="M258" s="185"/>
      <c r="N258" s="246"/>
      <c r="O258" s="186"/>
      <c r="P258" s="281"/>
      <c r="Q258" s="43"/>
      <c r="S258" s="273">
        <f t="shared" si="15"/>
        <v>0.17</v>
      </c>
      <c r="T258" s="56">
        <f t="shared" si="16"/>
        <v>0</v>
      </c>
    </row>
    <row r="259" spans="12:20" x14ac:dyDescent="0.2">
      <c r="L259" s="177"/>
      <c r="M259" s="185"/>
      <c r="N259" s="246"/>
      <c r="O259" s="186"/>
      <c r="P259" s="281"/>
      <c r="Q259" s="43"/>
      <c r="S259" s="273">
        <f t="shared" si="15"/>
        <v>0.17</v>
      </c>
      <c r="T259" s="56">
        <f t="shared" si="16"/>
        <v>0</v>
      </c>
    </row>
    <row r="260" spans="12:20" x14ac:dyDescent="0.2">
      <c r="L260" s="177"/>
      <c r="M260" s="185"/>
      <c r="N260" s="246"/>
      <c r="O260" s="186"/>
      <c r="P260" s="281"/>
      <c r="Q260" s="43"/>
      <c r="S260" s="273">
        <f t="shared" si="15"/>
        <v>0.17</v>
      </c>
      <c r="T260" s="56">
        <f t="shared" si="16"/>
        <v>0</v>
      </c>
    </row>
    <row r="261" spans="12:20" x14ac:dyDescent="0.2">
      <c r="L261" s="177"/>
      <c r="M261" s="185"/>
      <c r="N261" s="246"/>
      <c r="O261" s="186"/>
      <c r="P261" s="281"/>
      <c r="Q261" s="43"/>
      <c r="S261" s="273">
        <f t="shared" si="15"/>
        <v>0.17</v>
      </c>
      <c r="T261" s="56">
        <f t="shared" si="16"/>
        <v>0</v>
      </c>
    </row>
    <row r="262" spans="12:20" x14ac:dyDescent="0.2">
      <c r="L262" s="177"/>
      <c r="M262" s="185"/>
      <c r="N262" s="246"/>
      <c r="O262" s="186"/>
      <c r="P262" s="281"/>
      <c r="Q262" s="43"/>
      <c r="S262" s="273">
        <f t="shared" si="15"/>
        <v>0.17</v>
      </c>
      <c r="T262" s="56">
        <f t="shared" si="16"/>
        <v>0</v>
      </c>
    </row>
    <row r="263" spans="12:20" x14ac:dyDescent="0.2">
      <c r="L263" s="177"/>
      <c r="M263" s="185"/>
      <c r="N263" s="246"/>
      <c r="O263" s="186"/>
      <c r="P263" s="281"/>
      <c r="Q263" s="43"/>
      <c r="S263" s="273">
        <f t="shared" si="15"/>
        <v>0.17</v>
      </c>
      <c r="T263" s="56">
        <f t="shared" si="16"/>
        <v>0</v>
      </c>
    </row>
    <row r="264" spans="12:20" x14ac:dyDescent="0.2">
      <c r="L264" s="177"/>
      <c r="M264" s="185"/>
      <c r="N264" s="246"/>
      <c r="O264" s="186"/>
      <c r="P264" s="281"/>
      <c r="Q264" s="43"/>
      <c r="S264" s="273">
        <f t="shared" si="15"/>
        <v>0.17</v>
      </c>
      <c r="T264" s="56">
        <f t="shared" si="16"/>
        <v>0</v>
      </c>
    </row>
    <row r="265" spans="12:20" x14ac:dyDescent="0.2">
      <c r="L265" s="177"/>
      <c r="M265" s="185"/>
      <c r="N265" s="246"/>
      <c r="O265" s="186"/>
      <c r="P265" s="281"/>
      <c r="Q265" s="43"/>
      <c r="S265" s="273">
        <f t="shared" si="15"/>
        <v>0.17</v>
      </c>
      <c r="T265" s="56">
        <f t="shared" si="16"/>
        <v>0</v>
      </c>
    </row>
    <row r="266" spans="12:20" x14ac:dyDescent="0.2">
      <c r="L266" s="177"/>
      <c r="M266" s="185"/>
      <c r="N266" s="246"/>
      <c r="O266" s="186"/>
      <c r="P266" s="281"/>
      <c r="Q266" s="43"/>
      <c r="S266" s="273">
        <f t="shared" si="15"/>
        <v>0.17</v>
      </c>
      <c r="T266" s="56">
        <f t="shared" si="16"/>
        <v>0</v>
      </c>
    </row>
    <row r="267" spans="12:20" x14ac:dyDescent="0.2">
      <c r="L267" s="177"/>
      <c r="M267" s="185"/>
      <c r="N267" s="246"/>
      <c r="O267" s="186"/>
      <c r="P267" s="281"/>
      <c r="Q267" s="43"/>
      <c r="S267" s="273">
        <f t="shared" ref="S267:S298" si="17">$AG$2</f>
        <v>0.17</v>
      </c>
      <c r="T267" s="56">
        <f t="shared" ref="T267:T298" si="18">IF(M267=$AC$10,N267-N267/(1+S267),0)</f>
        <v>0</v>
      </c>
    </row>
    <row r="268" spans="12:20" x14ac:dyDescent="0.2">
      <c r="L268" s="177"/>
      <c r="M268" s="185"/>
      <c r="N268" s="246"/>
      <c r="O268" s="186"/>
      <c r="P268" s="281"/>
      <c r="Q268" s="43"/>
      <c r="S268" s="273">
        <f t="shared" si="17"/>
        <v>0.17</v>
      </c>
      <c r="T268" s="56">
        <f t="shared" si="18"/>
        <v>0</v>
      </c>
    </row>
    <row r="269" spans="12:20" x14ac:dyDescent="0.2">
      <c r="L269" s="177"/>
      <c r="M269" s="185"/>
      <c r="N269" s="246"/>
      <c r="O269" s="186"/>
      <c r="P269" s="281"/>
      <c r="Q269" s="43"/>
      <c r="S269" s="273">
        <f t="shared" si="17"/>
        <v>0.17</v>
      </c>
      <c r="T269" s="56">
        <f t="shared" si="18"/>
        <v>0</v>
      </c>
    </row>
    <row r="270" spans="12:20" x14ac:dyDescent="0.2">
      <c r="L270" s="177"/>
      <c r="M270" s="185"/>
      <c r="N270" s="246"/>
      <c r="O270" s="186"/>
      <c r="P270" s="281"/>
      <c r="Q270" s="43"/>
      <c r="S270" s="273">
        <f t="shared" si="17"/>
        <v>0.17</v>
      </c>
      <c r="T270" s="56">
        <f t="shared" si="18"/>
        <v>0</v>
      </c>
    </row>
    <row r="271" spans="12:20" x14ac:dyDescent="0.2">
      <c r="L271" s="177"/>
      <c r="M271" s="185"/>
      <c r="N271" s="246"/>
      <c r="O271" s="186"/>
      <c r="P271" s="281"/>
      <c r="Q271" s="43"/>
      <c r="S271" s="273">
        <f t="shared" si="17"/>
        <v>0.17</v>
      </c>
      <c r="T271" s="56">
        <f t="shared" si="18"/>
        <v>0</v>
      </c>
    </row>
    <row r="272" spans="12:20" x14ac:dyDescent="0.2">
      <c r="L272" s="177"/>
      <c r="M272" s="185"/>
      <c r="N272" s="246"/>
      <c r="O272" s="186"/>
      <c r="P272" s="281"/>
      <c r="Q272" s="43"/>
      <c r="S272" s="273">
        <f t="shared" si="17"/>
        <v>0.17</v>
      </c>
      <c r="T272" s="56">
        <f t="shared" si="18"/>
        <v>0</v>
      </c>
    </row>
    <row r="273" spans="12:20" x14ac:dyDescent="0.2">
      <c r="L273" s="177"/>
      <c r="M273" s="185"/>
      <c r="N273" s="246"/>
      <c r="O273" s="186"/>
      <c r="P273" s="281"/>
      <c r="Q273" s="43"/>
      <c r="S273" s="273">
        <f t="shared" si="17"/>
        <v>0.17</v>
      </c>
      <c r="T273" s="56">
        <f t="shared" si="18"/>
        <v>0</v>
      </c>
    </row>
    <row r="274" spans="12:20" x14ac:dyDescent="0.2">
      <c r="L274" s="177"/>
      <c r="M274" s="185"/>
      <c r="N274" s="246"/>
      <c r="O274" s="186"/>
      <c r="P274" s="281"/>
      <c r="Q274" s="43"/>
      <c r="S274" s="273">
        <f t="shared" si="17"/>
        <v>0.17</v>
      </c>
      <c r="T274" s="56">
        <f t="shared" si="18"/>
        <v>0</v>
      </c>
    </row>
    <row r="275" spans="12:20" x14ac:dyDescent="0.2">
      <c r="L275" s="177"/>
      <c r="M275" s="185"/>
      <c r="N275" s="246"/>
      <c r="O275" s="186"/>
      <c r="P275" s="281"/>
      <c r="Q275" s="43"/>
      <c r="S275" s="273">
        <f t="shared" si="17"/>
        <v>0.17</v>
      </c>
      <c r="T275" s="56">
        <f t="shared" si="18"/>
        <v>0</v>
      </c>
    </row>
    <row r="276" spans="12:20" x14ac:dyDescent="0.2">
      <c r="L276" s="177"/>
      <c r="M276" s="185"/>
      <c r="N276" s="246"/>
      <c r="O276" s="186"/>
      <c r="P276" s="281"/>
      <c r="Q276" s="43"/>
      <c r="S276" s="273">
        <f t="shared" si="17"/>
        <v>0.17</v>
      </c>
      <c r="T276" s="56">
        <f t="shared" si="18"/>
        <v>0</v>
      </c>
    </row>
    <row r="277" spans="12:20" x14ac:dyDescent="0.2">
      <c r="L277" s="177"/>
      <c r="M277" s="185"/>
      <c r="N277" s="246"/>
      <c r="O277" s="186"/>
      <c r="P277" s="281"/>
      <c r="Q277" s="43"/>
      <c r="S277" s="273">
        <f t="shared" si="17"/>
        <v>0.17</v>
      </c>
      <c r="T277" s="56">
        <f t="shared" si="18"/>
        <v>0</v>
      </c>
    </row>
    <row r="278" spans="12:20" x14ac:dyDescent="0.2">
      <c r="L278" s="177"/>
      <c r="M278" s="185"/>
      <c r="N278" s="246"/>
      <c r="O278" s="186"/>
      <c r="P278" s="281"/>
      <c r="Q278" s="43"/>
      <c r="S278" s="273">
        <f t="shared" si="17"/>
        <v>0.17</v>
      </c>
      <c r="T278" s="56">
        <f t="shared" si="18"/>
        <v>0</v>
      </c>
    </row>
    <row r="279" spans="12:20" x14ac:dyDescent="0.2">
      <c r="L279" s="177"/>
      <c r="M279" s="185"/>
      <c r="N279" s="246"/>
      <c r="O279" s="186"/>
      <c r="P279" s="281"/>
      <c r="Q279" s="43"/>
      <c r="S279" s="273">
        <f t="shared" si="17"/>
        <v>0.17</v>
      </c>
      <c r="T279" s="56">
        <f t="shared" si="18"/>
        <v>0</v>
      </c>
    </row>
    <row r="280" spans="12:20" x14ac:dyDescent="0.2">
      <c r="L280" s="177"/>
      <c r="M280" s="185"/>
      <c r="N280" s="246"/>
      <c r="O280" s="186"/>
      <c r="P280" s="281"/>
      <c r="Q280" s="43"/>
      <c r="S280" s="273">
        <f t="shared" si="17"/>
        <v>0.17</v>
      </c>
      <c r="T280" s="56">
        <f t="shared" si="18"/>
        <v>0</v>
      </c>
    </row>
    <row r="281" spans="12:20" x14ac:dyDescent="0.2">
      <c r="L281" s="177"/>
      <c r="M281" s="185"/>
      <c r="N281" s="246"/>
      <c r="O281" s="186"/>
      <c r="P281" s="281"/>
      <c r="Q281" s="43"/>
      <c r="S281" s="273">
        <f t="shared" si="17"/>
        <v>0.17</v>
      </c>
      <c r="T281" s="56">
        <f t="shared" si="18"/>
        <v>0</v>
      </c>
    </row>
    <row r="282" spans="12:20" x14ac:dyDescent="0.2">
      <c r="L282" s="177"/>
      <c r="M282" s="185"/>
      <c r="N282" s="246"/>
      <c r="O282" s="186"/>
      <c r="P282" s="281"/>
      <c r="Q282" s="43"/>
      <c r="S282" s="273">
        <f t="shared" si="17"/>
        <v>0.17</v>
      </c>
      <c r="T282" s="56">
        <f t="shared" si="18"/>
        <v>0</v>
      </c>
    </row>
    <row r="283" spans="12:20" x14ac:dyDescent="0.2">
      <c r="L283" s="177"/>
      <c r="M283" s="185"/>
      <c r="N283" s="246"/>
      <c r="O283" s="186"/>
      <c r="P283" s="281"/>
      <c r="Q283" s="43"/>
      <c r="S283" s="273">
        <f t="shared" si="17"/>
        <v>0.17</v>
      </c>
      <c r="T283" s="56">
        <f t="shared" si="18"/>
        <v>0</v>
      </c>
    </row>
    <row r="284" spans="12:20" x14ac:dyDescent="0.2">
      <c r="L284" s="177"/>
      <c r="M284" s="185"/>
      <c r="N284" s="246"/>
      <c r="O284" s="186"/>
      <c r="P284" s="281"/>
      <c r="Q284" s="43"/>
      <c r="S284" s="273">
        <f t="shared" si="17"/>
        <v>0.17</v>
      </c>
      <c r="T284" s="56">
        <f t="shared" si="18"/>
        <v>0</v>
      </c>
    </row>
    <row r="285" spans="12:20" x14ac:dyDescent="0.2">
      <c r="L285" s="177"/>
      <c r="M285" s="185"/>
      <c r="N285" s="246"/>
      <c r="O285" s="186"/>
      <c r="P285" s="281"/>
      <c r="Q285" s="43"/>
      <c r="S285" s="273">
        <f t="shared" si="17"/>
        <v>0.17</v>
      </c>
      <c r="T285" s="56">
        <f t="shared" si="18"/>
        <v>0</v>
      </c>
    </row>
    <row r="286" spans="12:20" x14ac:dyDescent="0.2">
      <c r="L286" s="177"/>
      <c r="M286" s="185"/>
      <c r="N286" s="246"/>
      <c r="O286" s="186"/>
      <c r="P286" s="281"/>
      <c r="Q286" s="43"/>
      <c r="S286" s="273">
        <f t="shared" si="17"/>
        <v>0.17</v>
      </c>
      <c r="T286" s="56">
        <f t="shared" si="18"/>
        <v>0</v>
      </c>
    </row>
    <row r="287" spans="12:20" x14ac:dyDescent="0.2">
      <c r="L287" s="177"/>
      <c r="M287" s="185"/>
      <c r="N287" s="246"/>
      <c r="O287" s="186"/>
      <c r="P287" s="281"/>
      <c r="Q287" s="43"/>
      <c r="S287" s="273">
        <f t="shared" si="17"/>
        <v>0.17</v>
      </c>
      <c r="T287" s="56">
        <f t="shared" si="18"/>
        <v>0</v>
      </c>
    </row>
    <row r="288" spans="12:20" x14ac:dyDescent="0.2">
      <c r="L288" s="177"/>
      <c r="M288" s="185"/>
      <c r="N288" s="246"/>
      <c r="O288" s="186"/>
      <c r="P288" s="281"/>
      <c r="Q288" s="43"/>
      <c r="S288" s="273">
        <f t="shared" si="17"/>
        <v>0.17</v>
      </c>
      <c r="T288" s="56">
        <f t="shared" si="18"/>
        <v>0</v>
      </c>
    </row>
    <row r="289" spans="12:20" x14ac:dyDescent="0.2">
      <c r="L289" s="177"/>
      <c r="M289" s="185"/>
      <c r="N289" s="246"/>
      <c r="O289" s="186"/>
      <c r="P289" s="281"/>
      <c r="Q289" s="43"/>
      <c r="S289" s="273">
        <f t="shared" si="17"/>
        <v>0.17</v>
      </c>
      <c r="T289" s="56">
        <f t="shared" si="18"/>
        <v>0</v>
      </c>
    </row>
    <row r="290" spans="12:20" x14ac:dyDescent="0.2">
      <c r="L290" s="177"/>
      <c r="M290" s="185"/>
      <c r="N290" s="246"/>
      <c r="O290" s="186"/>
      <c r="P290" s="281"/>
      <c r="Q290" s="43"/>
      <c r="S290" s="273">
        <f t="shared" si="17"/>
        <v>0.17</v>
      </c>
      <c r="T290" s="56">
        <f t="shared" si="18"/>
        <v>0</v>
      </c>
    </row>
    <row r="291" spans="12:20" x14ac:dyDescent="0.2">
      <c r="L291" s="177"/>
      <c r="M291" s="185"/>
      <c r="N291" s="246"/>
      <c r="O291" s="186"/>
      <c r="P291" s="281"/>
      <c r="Q291" s="43"/>
      <c r="S291" s="273">
        <f t="shared" si="17"/>
        <v>0.17</v>
      </c>
      <c r="T291" s="56">
        <f t="shared" si="18"/>
        <v>0</v>
      </c>
    </row>
    <row r="292" spans="12:20" x14ac:dyDescent="0.2">
      <c r="L292" s="177"/>
      <c r="M292" s="185"/>
      <c r="N292" s="246"/>
      <c r="O292" s="186"/>
      <c r="P292" s="281"/>
      <c r="Q292" s="43"/>
      <c r="S292" s="273">
        <f t="shared" si="17"/>
        <v>0.17</v>
      </c>
      <c r="T292" s="56">
        <f t="shared" si="18"/>
        <v>0</v>
      </c>
    </row>
    <row r="293" spans="12:20" x14ac:dyDescent="0.2">
      <c r="L293" s="177"/>
      <c r="M293" s="185"/>
      <c r="N293" s="246"/>
      <c r="O293" s="186"/>
      <c r="P293" s="281"/>
      <c r="Q293" s="43"/>
      <c r="S293" s="273">
        <f t="shared" si="17"/>
        <v>0.17</v>
      </c>
      <c r="T293" s="56">
        <f t="shared" si="18"/>
        <v>0</v>
      </c>
    </row>
    <row r="294" spans="12:20" x14ac:dyDescent="0.2">
      <c r="L294" s="177"/>
      <c r="M294" s="185"/>
      <c r="N294" s="246"/>
      <c r="O294" s="186"/>
      <c r="P294" s="281"/>
      <c r="Q294" s="43"/>
      <c r="S294" s="273">
        <f t="shared" si="17"/>
        <v>0.17</v>
      </c>
      <c r="T294" s="56">
        <f t="shared" si="18"/>
        <v>0</v>
      </c>
    </row>
    <row r="295" spans="12:20" x14ac:dyDescent="0.2">
      <c r="L295" s="177"/>
      <c r="M295" s="185"/>
      <c r="N295" s="246"/>
      <c r="O295" s="186"/>
      <c r="P295" s="281"/>
      <c r="Q295" s="43"/>
      <c r="S295" s="273">
        <f t="shared" si="17"/>
        <v>0.17</v>
      </c>
      <c r="T295" s="56">
        <f t="shared" si="18"/>
        <v>0</v>
      </c>
    </row>
    <row r="296" spans="12:20" x14ac:dyDescent="0.2">
      <c r="L296" s="177"/>
      <c r="M296" s="185"/>
      <c r="N296" s="246"/>
      <c r="O296" s="186"/>
      <c r="P296" s="281"/>
      <c r="Q296" s="43"/>
      <c r="S296" s="273">
        <f t="shared" si="17"/>
        <v>0.17</v>
      </c>
      <c r="T296" s="56">
        <f t="shared" si="18"/>
        <v>0</v>
      </c>
    </row>
    <row r="297" spans="12:20" x14ac:dyDescent="0.2">
      <c r="L297" s="177"/>
      <c r="M297" s="185"/>
      <c r="N297" s="246"/>
      <c r="O297" s="186"/>
      <c r="P297" s="281"/>
      <c r="Q297" s="43"/>
      <c r="S297" s="273">
        <f t="shared" si="17"/>
        <v>0.17</v>
      </c>
      <c r="T297" s="56">
        <f t="shared" si="18"/>
        <v>0</v>
      </c>
    </row>
    <row r="298" spans="12:20" ht="15" thickBot="1" x14ac:dyDescent="0.25">
      <c r="L298" s="189"/>
      <c r="M298" s="190"/>
      <c r="N298" s="247"/>
      <c r="O298" s="190"/>
      <c r="P298" s="282"/>
      <c r="Q298" s="43"/>
      <c r="S298" s="273">
        <f t="shared" si="17"/>
        <v>0.17</v>
      </c>
      <c r="T298" s="56">
        <f t="shared" si="18"/>
        <v>0</v>
      </c>
    </row>
    <row r="299" spans="12:20" ht="15.75" x14ac:dyDescent="0.2">
      <c r="L299" s="10"/>
      <c r="M299" s="15"/>
      <c r="N299" s="15"/>
      <c r="O299" s="38"/>
      <c r="P299" s="38"/>
      <c r="Q299" s="38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I11:I44">
    <cfRule type="expression" dxfId="45" priority="10" stopIfTrue="1">
      <formula>$C$6=$AF$1</formula>
    </cfRule>
  </conditionalFormatting>
  <conditionalFormatting sqref="L11:Q298">
    <cfRule type="expression" dxfId="44" priority="9" stopIfTrue="1">
      <formula>$M11=$AC$10</formula>
    </cfRule>
  </conditionalFormatting>
  <conditionalFormatting sqref="M5:N7">
    <cfRule type="expression" dxfId="43" priority="8" stopIfTrue="1">
      <formula>$C$6=$AF$1</formula>
    </cfRule>
  </conditionalFormatting>
  <conditionalFormatting sqref="H2:H3 H6:H7">
    <cfRule type="cellIs" dxfId="42" priority="6" stopIfTrue="1" operator="lessThan">
      <formula>0</formula>
    </cfRule>
    <cfRule type="cellIs" dxfId="41" priority="7" stopIfTrue="1" operator="greaterThan">
      <formula>0</formula>
    </cfRule>
  </conditionalFormatting>
  <conditionalFormatting sqref="E11:E44">
    <cfRule type="cellIs" dxfId="40" priority="4" stopIfTrue="1" operator="equal">
      <formula>$AD$2</formula>
    </cfRule>
  </conditionalFormatting>
  <conditionalFormatting sqref="D11:D44">
    <cfRule type="cellIs" dxfId="39" priority="3" stopIfTrue="1" operator="equal">
      <formula>$AE$1</formula>
    </cfRule>
  </conditionalFormatting>
  <conditionalFormatting sqref="J7">
    <cfRule type="cellIs" dxfId="38" priority="1" stopIfTrue="1" operator="lessThan">
      <formula>0</formula>
    </cfRule>
    <cfRule type="cellIs" dxfId="37" priority="2" stopIfTrue="1" operator="greaterThan">
      <formula>0</formula>
    </cfRule>
  </conditionalFormatting>
  <dataValidations count="7">
    <dataValidation type="custom" showInputMessage="1" showErrorMessage="1" error="חובה למלא את שם הסעיף לפני מילוי הסכום" sqref="N11:N298">
      <formula1>ISTEXT(M11)</formula1>
    </dataValidation>
    <dataValidation type="list" showInputMessage="1" showErrorMessage="1" sqref="M11:M298">
      <formula1>$AC$10:$AC$44</formula1>
    </dataValidation>
    <dataValidation type="list" allowBlank="1" showInputMessage="1" sqref="O11:O298">
      <formula1>$AC$1:$AC$5</formula1>
    </dataValidation>
    <dataValidation type="list" allowBlank="1" showInputMessage="1" showErrorMessage="1" sqref="C6">
      <formula1>$AF$1:$AF$2</formula1>
    </dataValidation>
    <dataValidation type="list" allowBlank="1" showInputMessage="1" showErrorMessage="1" sqref="C7 D11:D44">
      <formula1>$AE$1:$AE$2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>
      <formula1>C26&lt;2500</formula1>
    </dataValidation>
    <dataValidation type="list" allowBlank="1" showInputMessage="1" showErrorMessage="1" sqref="U13:U48 E11:E44">
      <formula1>$AD$1:$AD$2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125" defaultRowHeight="14.25" x14ac:dyDescent="0.2"/>
  <cols>
    <col min="1" max="1" width="1.125" style="1" customWidth="1"/>
    <col min="2" max="2" width="29" style="1" customWidth="1"/>
    <col min="3" max="3" width="9.375" style="1" customWidth="1"/>
    <col min="4" max="5" width="10" style="1" customWidth="1"/>
    <col min="6" max="6" width="11.625" style="1" hidden="1" customWidth="1"/>
    <col min="7" max="8" width="10" style="1" customWidth="1"/>
    <col min="9" max="9" width="6.125" style="1" customWidth="1"/>
    <col min="10" max="10" width="10.75" style="1" customWidth="1"/>
    <col min="11" max="11" width="2.875" style="1" customWidth="1"/>
    <col min="12" max="12" width="3.75" style="1" customWidth="1"/>
    <col min="13" max="13" width="31.625" style="1" customWidth="1"/>
    <col min="14" max="14" width="9.875" style="1" customWidth="1"/>
    <col min="15" max="15" width="10.125" style="2" customWidth="1"/>
    <col min="16" max="16" width="38.25" style="2" customWidth="1"/>
    <col min="17" max="17" width="11.625" style="20" customWidth="1"/>
    <col min="18" max="18" width="5.875" style="1" hidden="1" customWidth="1"/>
    <col min="19" max="19" width="9.875" style="1" hidden="1" customWidth="1"/>
    <col min="20" max="20" width="11.75" style="1" hidden="1" customWidth="1"/>
    <col min="21" max="21" width="9.125" style="1" hidden="1" customWidth="1"/>
    <col min="22" max="22" width="15.375" style="1" hidden="1" customWidth="1"/>
    <col min="23" max="23" width="10.25" style="1" hidden="1" customWidth="1"/>
    <col min="24" max="24" width="13.125" style="1" customWidth="1"/>
    <col min="25" max="25" width="14.625" style="1" customWidth="1"/>
    <col min="26" max="26" width="9.125" style="1"/>
    <col min="27" max="27" width="0" style="1" hidden="1" customWidth="1"/>
    <col min="28" max="28" width="9.125" style="1" hidden="1" customWidth="1"/>
    <col min="29" max="36" width="9.125" style="56" hidden="1" customWidth="1"/>
    <col min="37" max="37" width="9.125" style="1" hidden="1" customWidth="1"/>
    <col min="38" max="39" width="0" style="1" hidden="1" customWidth="1"/>
    <col min="40" max="40" width="10.625" style="1" hidden="1" customWidth="1"/>
    <col min="41" max="16384" width="9.125" style="1"/>
  </cols>
  <sheetData>
    <row r="1" spans="1:40" ht="10.5" customHeight="1" thickBot="1" x14ac:dyDescent="0.25">
      <c r="A1" s="10"/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2"/>
      <c r="P1" s="12"/>
      <c r="R1" s="10"/>
      <c r="AC1" s="56" t="s">
        <v>57</v>
      </c>
      <c r="AD1" s="56" t="s">
        <v>153</v>
      </c>
      <c r="AE1" s="56" t="s">
        <v>63</v>
      </c>
      <c r="AF1" s="56" t="s">
        <v>36</v>
      </c>
      <c r="AG1" s="57" t="s">
        <v>84</v>
      </c>
    </row>
    <row r="2" spans="1:40" ht="15.75" customHeight="1" x14ac:dyDescent="0.3">
      <c r="A2" s="10"/>
      <c r="B2" s="97" t="s">
        <v>27</v>
      </c>
      <c r="C2" s="255">
        <f>'שיקוף לעסק'!C2</f>
        <v>0</v>
      </c>
      <c r="D2" s="317"/>
      <c r="E2" s="453" t="s">
        <v>15</v>
      </c>
      <c r="F2" s="454"/>
      <c r="G2" s="455"/>
      <c r="H2" s="319">
        <f>N4-N5-N2</f>
        <v>0</v>
      </c>
      <c r="I2" s="10"/>
      <c r="J2" s="10"/>
      <c r="K2" s="39"/>
      <c r="L2" s="29"/>
      <c r="M2" s="286" t="s">
        <v>49</v>
      </c>
      <c r="N2" s="287">
        <f>SUMIF(D11:D44,AE1,H11:H44)+SUMIF(D11:D44,AE2,F11:F44)</f>
        <v>0</v>
      </c>
      <c r="O2" s="20"/>
      <c r="P2" s="101"/>
      <c r="R2" s="10"/>
      <c r="AC2" s="56" t="s">
        <v>78</v>
      </c>
      <c r="AD2" s="56" t="s">
        <v>154</v>
      </c>
      <c r="AE2" s="56" t="s">
        <v>64</v>
      </c>
      <c r="AF2" s="56" t="s">
        <v>37</v>
      </c>
      <c r="AG2" s="58">
        <f>IF(C6=AF2,'שיעורי מס'!D5,0)</f>
        <v>0.17</v>
      </c>
    </row>
    <row r="3" spans="1:40" ht="15.75" customHeight="1" x14ac:dyDescent="0.3">
      <c r="A3" s="10"/>
      <c r="B3" s="98" t="s">
        <v>25</v>
      </c>
      <c r="C3" s="256">
        <f>אוג!C3</f>
        <v>0</v>
      </c>
      <c r="D3" s="317"/>
      <c r="E3" s="456" t="s">
        <v>61</v>
      </c>
      <c r="F3" s="457"/>
      <c r="G3" s="458"/>
      <c r="H3" s="320">
        <f>N4-N5-N3</f>
        <v>0</v>
      </c>
      <c r="I3" s="10"/>
      <c r="J3" s="10"/>
      <c r="K3" s="40"/>
      <c r="L3" s="30"/>
      <c r="M3" s="47" t="s">
        <v>149</v>
      </c>
      <c r="N3" s="48">
        <f>H45</f>
        <v>0</v>
      </c>
      <c r="O3" s="20"/>
      <c r="P3" s="102"/>
      <c r="R3" s="10"/>
      <c r="AC3" s="56" t="s">
        <v>79</v>
      </c>
    </row>
    <row r="4" spans="1:40" ht="15.75" customHeight="1" thickBot="1" x14ac:dyDescent="0.3">
      <c r="A4" s="10"/>
      <c r="B4" s="98" t="s">
        <v>39</v>
      </c>
      <c r="C4" s="272" t="str">
        <f>TEXT(DATE(2000,MOD((VLOOKUP(אוג!C4,ינו!V11:W22,2,)+1),12),1),"mmmm")</f>
        <v>ספטמבר</v>
      </c>
      <c r="D4" s="325"/>
      <c r="E4" s="459" t="s">
        <v>16</v>
      </c>
      <c r="F4" s="460"/>
      <c r="G4" s="461"/>
      <c r="H4" s="321">
        <f>AJ23</f>
        <v>0</v>
      </c>
      <c r="I4" s="10"/>
      <c r="J4" s="10"/>
      <c r="K4" s="39"/>
      <c r="L4" s="29"/>
      <c r="M4" s="49" t="s">
        <v>48</v>
      </c>
      <c r="N4" s="48">
        <f>SUMIF(M11:M298,AC10,N11:N298)</f>
        <v>0</v>
      </c>
      <c r="O4" s="12"/>
      <c r="P4" s="44"/>
      <c r="Q4" s="35"/>
      <c r="R4" s="10"/>
      <c r="AC4" s="114" t="s">
        <v>80</v>
      </c>
    </row>
    <row r="5" spans="1:40" ht="15.75" customHeight="1" thickBot="1" x14ac:dyDescent="0.3">
      <c r="A5" s="10"/>
      <c r="B5" s="99" t="s">
        <v>26</v>
      </c>
      <c r="C5" s="116">
        <f>אוג!C5</f>
        <v>2.25</v>
      </c>
      <c r="D5" s="199"/>
      <c r="E5" s="462" t="s">
        <v>33</v>
      </c>
      <c r="F5" s="463"/>
      <c r="G5" s="464"/>
      <c r="H5" s="322">
        <f>AJ30</f>
        <v>0</v>
      </c>
      <c r="I5" s="10"/>
      <c r="J5" s="471" t="s">
        <v>158</v>
      </c>
      <c r="K5" s="472"/>
      <c r="L5" s="29"/>
      <c r="M5" s="49" t="s">
        <v>50</v>
      </c>
      <c r="N5" s="48">
        <f>SUM(T11:T298)</f>
        <v>0</v>
      </c>
      <c r="O5" s="12"/>
      <c r="P5" s="206" t="s">
        <v>115</v>
      </c>
      <c r="Q5" s="45"/>
      <c r="R5" s="10"/>
      <c r="AC5" s="114" t="s">
        <v>81</v>
      </c>
    </row>
    <row r="6" spans="1:40" ht="15.75" customHeight="1" thickBot="1" x14ac:dyDescent="0.3">
      <c r="A6" s="10"/>
      <c r="B6" s="99" t="s">
        <v>38</v>
      </c>
      <c r="C6" s="116" t="str">
        <f>אוג!C6</f>
        <v>מורשה</v>
      </c>
      <c r="D6" s="199"/>
      <c r="E6" s="465" t="s">
        <v>17</v>
      </c>
      <c r="F6" s="466"/>
      <c r="G6" s="467"/>
      <c r="H6" s="323">
        <f>H2-H4-H5</f>
        <v>0</v>
      </c>
      <c r="I6" s="10"/>
      <c r="J6" s="473"/>
      <c r="K6" s="474"/>
      <c r="L6" s="22"/>
      <c r="M6" s="50" t="s">
        <v>150</v>
      </c>
      <c r="N6" s="48">
        <f>J45</f>
        <v>0</v>
      </c>
      <c r="P6" s="154" t="s">
        <v>95</v>
      </c>
      <c r="Q6" s="34"/>
      <c r="R6" s="10"/>
    </row>
    <row r="7" spans="1:40" ht="15.75" customHeight="1" thickBot="1" x14ac:dyDescent="0.3">
      <c r="A7" s="10"/>
      <c r="B7" s="100" t="s">
        <v>65</v>
      </c>
      <c r="C7" s="117" t="str">
        <f>אוג!C7</f>
        <v>לא</v>
      </c>
      <c r="D7" s="199"/>
      <c r="E7" s="468" t="s">
        <v>47</v>
      </c>
      <c r="F7" s="469"/>
      <c r="G7" s="470"/>
      <c r="H7" s="323">
        <f>SUMIF(AL11:AL44,1,H11:H44)+SUMIF(AL11:AL44,1,J11:J44)-SUMIF(AM11:AM44,1,C11:C44)+SUMIF(AM11:AM44,1,H11:H44)+SUMIF(AM11:AM44,1,J11:J44)+SUMIF(AN11:AN44,1,C11:C44)</f>
        <v>0</v>
      </c>
      <c r="I7" s="10"/>
      <c r="J7" s="475">
        <f>IF(H6&gt;0,H6+H7,H7)</f>
        <v>0</v>
      </c>
      <c r="K7" s="476"/>
      <c r="L7" s="22"/>
      <c r="M7" s="51" t="s">
        <v>51</v>
      </c>
      <c r="N7" s="52">
        <f>N5-N6</f>
        <v>0</v>
      </c>
      <c r="O7" s="31"/>
      <c r="P7" s="155" t="s">
        <v>113</v>
      </c>
      <c r="Q7" s="31"/>
      <c r="R7" s="10"/>
    </row>
    <row r="8" spans="1:40" ht="5.25" customHeight="1" thickBot="1" x14ac:dyDescent="0.3">
      <c r="A8" s="10"/>
      <c r="B8" s="23"/>
      <c r="C8" s="24"/>
      <c r="D8" s="24"/>
      <c r="E8" s="24"/>
      <c r="F8" s="24"/>
      <c r="G8" s="24"/>
      <c r="H8" s="25"/>
      <c r="I8" s="25"/>
      <c r="J8" s="26"/>
      <c r="K8" s="26"/>
      <c r="L8" s="26"/>
      <c r="M8" s="26"/>
      <c r="N8" s="24"/>
      <c r="O8" s="27"/>
      <c r="P8" s="27"/>
      <c r="Q8" s="42"/>
      <c r="R8" s="10"/>
    </row>
    <row r="9" spans="1:40" ht="35.25" customHeight="1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1" t="s">
        <v>92</v>
      </c>
      <c r="O9" s="110"/>
      <c r="P9" s="12"/>
      <c r="R9" s="10"/>
      <c r="AL9" s="328" t="s">
        <v>159</v>
      </c>
      <c r="AM9" s="56"/>
      <c r="AN9" s="56"/>
    </row>
    <row r="10" spans="1:40" ht="33" customHeight="1" thickBot="1" x14ac:dyDescent="0.3">
      <c r="A10" s="10"/>
      <c r="B10" s="103" t="s">
        <v>1</v>
      </c>
      <c r="C10" s="104" t="s">
        <v>2</v>
      </c>
      <c r="D10" s="79" t="s">
        <v>151</v>
      </c>
      <c r="E10" s="82" t="s">
        <v>152</v>
      </c>
      <c r="F10" s="105" t="s">
        <v>142</v>
      </c>
      <c r="G10" s="106" t="s">
        <v>34</v>
      </c>
      <c r="H10" s="106" t="s">
        <v>62</v>
      </c>
      <c r="I10" s="106" t="str">
        <f>IF(C6=AF1,"[לא לשימוש]","% הכרה למע""מ")</f>
        <v>% הכרה למע"מ</v>
      </c>
      <c r="J10" s="104" t="str">
        <f>IF(C6=AF1,"[לא לשימוש]","מע""מ לקיזוז")</f>
        <v>מע"מ לקיזוז</v>
      </c>
      <c r="K10" s="10"/>
      <c r="L10" s="107" t="s">
        <v>77</v>
      </c>
      <c r="M10" s="108" t="s">
        <v>52</v>
      </c>
      <c r="N10" s="108" t="s">
        <v>2</v>
      </c>
      <c r="O10" s="108" t="s">
        <v>53</v>
      </c>
      <c r="P10" s="109" t="s">
        <v>54</v>
      </c>
      <c r="Q10" s="42"/>
      <c r="S10" s="113" t="s">
        <v>82</v>
      </c>
      <c r="T10" s="113" t="s">
        <v>83</v>
      </c>
      <c r="AC10" s="200" t="s">
        <v>55</v>
      </c>
      <c r="AL10" s="327" t="s">
        <v>155</v>
      </c>
      <c r="AM10" s="327" t="s">
        <v>156</v>
      </c>
      <c r="AN10" s="327" t="s">
        <v>157</v>
      </c>
    </row>
    <row r="11" spans="1:40" ht="15.75" customHeight="1" thickBot="1" x14ac:dyDescent="0.25">
      <c r="A11" s="10"/>
      <c r="B11" s="118" t="str">
        <f>אוג!B11</f>
        <v>שכר דירה</v>
      </c>
      <c r="C11" s="125">
        <f t="shared" ref="C11:C44" si="0">SUMIF($M$11:$M$298,B11,$N$11:$N$298)</f>
        <v>0</v>
      </c>
      <c r="D11" s="335" t="str">
        <f>IF($C$7=אוג!$C$7,אוג!D11,IF($C$7=$AE$2,'שיקוף לעסק'!AA11,'שיקוף לעסק'!AE11))</f>
        <v>לא</v>
      </c>
      <c r="E11" s="330" t="str">
        <f>IF($C$7=אוג!$C$7,אוג!E11,IF($C$7=$AE$2,'שיקוף לעסק'!AB11,'שיקוף לעסק'!AF11))</f>
        <v>עסק</v>
      </c>
      <c r="F11" s="122">
        <f>C11-J11</f>
        <v>0</v>
      </c>
      <c r="G11" s="121">
        <f>IF($C$7=אוג!$C$7,אוג!G11,IF($C$7=$AE$2,'שיקוף לעסק'!AC11,'שיקוף לעסק'!AG11))</f>
        <v>1</v>
      </c>
      <c r="H11" s="123">
        <f>G11*F11</f>
        <v>0</v>
      </c>
      <c r="I11" s="124">
        <f>IF($C$7=אוג!$C$7,אוג!I11,IF($C$7=$AE$2,'שיקוף לעסק'!AD11,'שיקוף לעסק'!AH11))</f>
        <v>1</v>
      </c>
      <c r="J11" s="125">
        <f>I11*(C11-(C11/(1+$AG$2)))</f>
        <v>0</v>
      </c>
      <c r="K11" s="10"/>
      <c r="L11" s="182"/>
      <c r="M11" s="183"/>
      <c r="N11" s="245"/>
      <c r="O11" s="183"/>
      <c r="P11" s="280"/>
      <c r="Q11" s="43"/>
      <c r="S11" s="273">
        <f t="shared" ref="S11:S74" si="1">$AG$2</f>
        <v>0.17</v>
      </c>
      <c r="T11" s="56">
        <f t="shared" ref="T11:T74" si="2">IF(M11=$AC$10,N11-N11/(1+S11),0)</f>
        <v>0</v>
      </c>
      <c r="AC11" s="77" t="str">
        <f>B11</f>
        <v>שכר דירה</v>
      </c>
      <c r="AH11" s="56" t="s">
        <v>85</v>
      </c>
      <c r="AL11" s="299">
        <f t="shared" ref="AL11:AL44" si="3">IF(D11=$AE$1,IF(E11=$AD$2,1,0),0)</f>
        <v>0</v>
      </c>
      <c r="AM11" s="299">
        <f t="shared" ref="AM11:AM44" si="4">IF(D11=$AE$1,IF(E11=$AD$1,1,0),0)</f>
        <v>0</v>
      </c>
      <c r="AN11" s="299">
        <f t="shared" ref="AN11:AN44" si="5">IF(D11=$AE$2,IF(E11=$AD$2,1,0),0)</f>
        <v>0</v>
      </c>
    </row>
    <row r="12" spans="1:40" ht="15.75" customHeight="1" thickBot="1" x14ac:dyDescent="0.3">
      <c r="A12" s="10"/>
      <c r="B12" s="119" t="str">
        <f>אוג!B12</f>
        <v>ארנונה</v>
      </c>
      <c r="C12" s="129">
        <f t="shared" si="0"/>
        <v>0</v>
      </c>
      <c r="D12" s="331" t="str">
        <f>IF($C$7=אוג!$C$7,אוג!D12,IF($C$7=$AE$2,'שיקוף לעסק'!AA12,'שיקוף לעסק'!AE12))</f>
        <v>לא</v>
      </c>
      <c r="E12" s="332" t="str">
        <f>IF($C$7=אוג!$C$7,אוג!E12,IF($C$7=$AE$2,'שיקוף לעסק'!AB12,'שיקוף לעסק'!AF12))</f>
        <v>עסק</v>
      </c>
      <c r="F12" s="126">
        <f t="shared" ref="F12:F44" si="6">C12-J12</f>
        <v>0</v>
      </c>
      <c r="G12" s="127">
        <f>IF($C$7=אוג!$C$7,אוג!G12,IF($C$7=$AE$2,'שיקוף לעסק'!AC12,'שיקוף לעסק'!AG12))</f>
        <v>1</v>
      </c>
      <c r="H12" s="123">
        <f t="shared" ref="H12:H44" si="7">G12*F12</f>
        <v>0</v>
      </c>
      <c r="I12" s="128">
        <f>IF($C$7=אוג!$C$7,אוג!I12,IF($C$7=$AE$2,'שיקוף לעסק'!AD12,'שיקוף לעסק'!AH12))</f>
        <v>0</v>
      </c>
      <c r="J12" s="129">
        <f t="shared" ref="J12:J44" si="8">I12*(C12-(C12/(1+$AG$2)))</f>
        <v>0</v>
      </c>
      <c r="K12" s="10"/>
      <c r="L12" s="184"/>
      <c r="M12" s="185"/>
      <c r="N12" s="246"/>
      <c r="O12" s="186"/>
      <c r="P12" s="281"/>
      <c r="Q12" s="43"/>
      <c r="S12" s="273">
        <f t="shared" si="1"/>
        <v>0.17</v>
      </c>
      <c r="T12" s="56">
        <f t="shared" si="2"/>
        <v>0</v>
      </c>
      <c r="AC12" s="77" t="str">
        <f t="shared" ref="AC12:AC27" si="9">B12</f>
        <v>ארנונה</v>
      </c>
      <c r="AG12" s="60"/>
      <c r="AH12" s="61"/>
      <c r="AI12" s="61"/>
      <c r="AJ12" s="62" t="s">
        <v>22</v>
      </c>
      <c r="AL12" s="299">
        <f t="shared" si="3"/>
        <v>0</v>
      </c>
      <c r="AM12" s="299">
        <f t="shared" si="4"/>
        <v>0</v>
      </c>
      <c r="AN12" s="299">
        <f t="shared" si="5"/>
        <v>0</v>
      </c>
    </row>
    <row r="13" spans="1:40" ht="15.75" customHeight="1" x14ac:dyDescent="0.25">
      <c r="A13" s="10"/>
      <c r="B13" s="119" t="str">
        <f>אוג!B13</f>
        <v>ועד בית</v>
      </c>
      <c r="C13" s="129">
        <f t="shared" si="0"/>
        <v>0</v>
      </c>
      <c r="D13" s="331" t="str">
        <f>IF($C$7=אוג!$C$7,אוג!D13,IF($C$7=$AE$2,'שיקוף לעסק'!AA13,'שיקוף לעסק'!AE13))</f>
        <v>לא</v>
      </c>
      <c r="E13" s="332" t="str">
        <f>IF($C$7=אוג!$C$7,אוג!E13,IF($C$7=$AE$2,'שיקוף לעסק'!AB13,'שיקוף לעסק'!AF13))</f>
        <v>עסק</v>
      </c>
      <c r="F13" s="126">
        <f t="shared" si="6"/>
        <v>0</v>
      </c>
      <c r="G13" s="127">
        <f>IF($C$7=אוג!$C$7,אוג!G13,IF($C$7=$AE$2,'שיקוף לעסק'!AC13,'שיקוף לעסק'!AG13))</f>
        <v>1</v>
      </c>
      <c r="H13" s="123">
        <f t="shared" si="7"/>
        <v>0</v>
      </c>
      <c r="I13" s="128">
        <f>IF($C$7=אוג!$C$7,אוג!I13,IF($C$7=$AE$2,'שיקוף לעסק'!AD13,'שיקוף לעסק'!AH13))</f>
        <v>0</v>
      </c>
      <c r="J13" s="129">
        <f t="shared" si="8"/>
        <v>0</v>
      </c>
      <c r="K13" s="10"/>
      <c r="L13" s="184"/>
      <c r="M13" s="185"/>
      <c r="N13" s="246"/>
      <c r="O13" s="186"/>
      <c r="P13" s="281"/>
      <c r="Q13" s="43"/>
      <c r="R13" s="10"/>
      <c r="S13" s="273">
        <f t="shared" si="1"/>
        <v>0.17</v>
      </c>
      <c r="T13" s="56">
        <f t="shared" si="2"/>
        <v>0</v>
      </c>
      <c r="AC13" s="77" t="str">
        <f t="shared" si="9"/>
        <v>ועד בית</v>
      </c>
      <c r="AG13" s="63"/>
      <c r="AH13" s="64"/>
      <c r="AI13" s="64"/>
      <c r="AJ13" s="65"/>
      <c r="AL13" s="299">
        <f t="shared" si="3"/>
        <v>0</v>
      </c>
      <c r="AM13" s="299">
        <f t="shared" si="4"/>
        <v>0</v>
      </c>
      <c r="AN13" s="299">
        <f t="shared" si="5"/>
        <v>0</v>
      </c>
    </row>
    <row r="14" spans="1:40" ht="15.75" customHeight="1" x14ac:dyDescent="0.25">
      <c r="A14" s="10"/>
      <c r="B14" s="119" t="str">
        <f>אוג!B14</f>
        <v>חשמל</v>
      </c>
      <c r="C14" s="129">
        <f t="shared" si="0"/>
        <v>0</v>
      </c>
      <c r="D14" s="331" t="str">
        <f>IF($C$7=אוג!$C$7,אוג!D14,IF($C$7=$AE$2,'שיקוף לעסק'!AA14,'שיקוף לעסק'!AE14))</f>
        <v>לא</v>
      </c>
      <c r="E14" s="332" t="str">
        <f>IF($C$7=אוג!$C$7,אוג!E14,IF($C$7=$AE$2,'שיקוף לעסק'!AB14,'שיקוף לעסק'!AF14))</f>
        <v>עסק</v>
      </c>
      <c r="F14" s="126">
        <f t="shared" si="6"/>
        <v>0</v>
      </c>
      <c r="G14" s="127">
        <f>IF($C$7=אוג!$C$7,אוג!G14,IF($C$7=$AE$2,'שיקוף לעסק'!AC14,'שיקוף לעסק'!AG14))</f>
        <v>1</v>
      </c>
      <c r="H14" s="123">
        <f t="shared" si="7"/>
        <v>0</v>
      </c>
      <c r="I14" s="128">
        <f>IF($C$7=אוג!$C$7,אוג!I14,IF($C$7=$AE$2,'שיקוף לעסק'!AD14,'שיקוף לעסק'!AH14))</f>
        <v>1</v>
      </c>
      <c r="J14" s="129">
        <f t="shared" si="8"/>
        <v>0</v>
      </c>
      <c r="K14" s="10"/>
      <c r="L14" s="187"/>
      <c r="M14" s="185"/>
      <c r="N14" s="246"/>
      <c r="O14" s="185"/>
      <c r="P14" s="281"/>
      <c r="Q14" s="43"/>
      <c r="R14" s="10"/>
      <c r="S14" s="273">
        <f t="shared" si="1"/>
        <v>0.17</v>
      </c>
      <c r="T14" s="56">
        <f t="shared" si="2"/>
        <v>0</v>
      </c>
      <c r="AC14" s="77" t="str">
        <f t="shared" si="9"/>
        <v>חשמל</v>
      </c>
      <c r="AG14" s="63"/>
      <c r="AH14" s="64"/>
      <c r="AI14" s="66"/>
      <c r="AJ14" s="65">
        <f>IF($H$3&gt;='שיעורי מס'!B10,'שיעורי מס'!D10*'שיעורי מס'!C10,IF($H$3&lt;='שיעורי מס'!B9,0,'שיעורי מס'!D10*($H$3-'שיעורי מס'!B9)))</f>
        <v>0</v>
      </c>
      <c r="AL14" s="299">
        <f t="shared" si="3"/>
        <v>0</v>
      </c>
      <c r="AM14" s="299">
        <f t="shared" si="4"/>
        <v>0</v>
      </c>
      <c r="AN14" s="299">
        <f t="shared" si="5"/>
        <v>0</v>
      </c>
    </row>
    <row r="15" spans="1:40" ht="15.75" customHeight="1" x14ac:dyDescent="0.25">
      <c r="A15" s="10"/>
      <c r="B15" s="119" t="str">
        <f>אוג!B15</f>
        <v>מים</v>
      </c>
      <c r="C15" s="129">
        <f t="shared" si="0"/>
        <v>0</v>
      </c>
      <c r="D15" s="331" t="str">
        <f>IF($C$7=אוג!$C$7,אוג!D15,IF($C$7=$AE$2,'שיקוף לעסק'!AA15,'שיקוף לעסק'!AE15))</f>
        <v>לא</v>
      </c>
      <c r="E15" s="332" t="str">
        <f>IF($C$7=אוג!$C$7,אוג!E15,IF($C$7=$AE$2,'שיקוף לעסק'!AB15,'שיקוף לעסק'!AF15))</f>
        <v>עסק</v>
      </c>
      <c r="F15" s="126">
        <f t="shared" si="6"/>
        <v>0</v>
      </c>
      <c r="G15" s="127">
        <f>IF($C$7=אוג!$C$7,אוג!G15,IF($C$7=$AE$2,'שיקוף לעסק'!AC15,'שיקוף לעסק'!AG15))</f>
        <v>1</v>
      </c>
      <c r="H15" s="123">
        <f t="shared" si="7"/>
        <v>0</v>
      </c>
      <c r="I15" s="128">
        <f>IF($C$7=אוג!$C$7,אוג!I15,IF($C$7=$AE$2,'שיקוף לעסק'!AD15,'שיקוף לעסק'!AH15))</f>
        <v>1</v>
      </c>
      <c r="J15" s="129">
        <f t="shared" si="8"/>
        <v>0</v>
      </c>
      <c r="K15" s="10"/>
      <c r="L15" s="177"/>
      <c r="M15" s="185"/>
      <c r="N15" s="246"/>
      <c r="O15" s="186"/>
      <c r="P15" s="281"/>
      <c r="Q15" s="43"/>
      <c r="R15" s="10"/>
      <c r="S15" s="273">
        <f t="shared" si="1"/>
        <v>0.17</v>
      </c>
      <c r="T15" s="56">
        <f t="shared" si="2"/>
        <v>0</v>
      </c>
      <c r="AC15" s="77" t="str">
        <f t="shared" si="9"/>
        <v>מים</v>
      </c>
      <c r="AG15" s="63"/>
      <c r="AH15" s="64"/>
      <c r="AI15" s="66"/>
      <c r="AJ15" s="65">
        <f>IF($H$3&gt;='שיעורי מס'!B11,'שיעורי מס'!D11*'שיעורי מס'!C11,IF($H$3&lt;='שיעורי מס'!B10,0,'שיעורי מס'!D11*($H$3-'שיעורי מס'!B10)))</f>
        <v>0</v>
      </c>
      <c r="AL15" s="299">
        <f t="shared" si="3"/>
        <v>0</v>
      </c>
      <c r="AM15" s="299">
        <f t="shared" si="4"/>
        <v>0</v>
      </c>
      <c r="AN15" s="299">
        <f t="shared" si="5"/>
        <v>0</v>
      </c>
    </row>
    <row r="16" spans="1:40" ht="15.75" customHeight="1" x14ac:dyDescent="0.25">
      <c r="A16" s="10"/>
      <c r="B16" s="119" t="str">
        <f>אוג!B16</f>
        <v>טלפון ואינטרנט</v>
      </c>
      <c r="C16" s="129">
        <f t="shared" si="0"/>
        <v>0</v>
      </c>
      <c r="D16" s="331" t="str">
        <f>IF($C$7=אוג!$C$7,אוג!D16,IF($C$7=$AE$2,'שיקוף לעסק'!AA16,'שיקוף לעסק'!AE16))</f>
        <v>לא</v>
      </c>
      <c r="E16" s="332" t="str">
        <f>IF($C$7=אוג!$C$7,אוג!E16,IF($C$7=$AE$2,'שיקוף לעסק'!AB16,'שיקוף לעסק'!AF16))</f>
        <v>עסק</v>
      </c>
      <c r="F16" s="126">
        <f t="shared" si="6"/>
        <v>0</v>
      </c>
      <c r="G16" s="127">
        <f>IF($C$7=אוג!$C$7,אוג!G16,IF($C$7=$AE$2,'שיקוף לעסק'!AC16,'שיקוף לעסק'!AG16))</f>
        <v>1</v>
      </c>
      <c r="H16" s="123">
        <f t="shared" si="7"/>
        <v>0</v>
      </c>
      <c r="I16" s="128">
        <f>IF($C$7=אוג!$C$7,אוג!I16,IF($C$7=$AE$2,'שיקוף לעסק'!AD16,'שיקוף לעסק'!AH16))</f>
        <v>1</v>
      </c>
      <c r="J16" s="129">
        <f t="shared" si="8"/>
        <v>0</v>
      </c>
      <c r="K16" s="10"/>
      <c r="L16" s="177"/>
      <c r="M16" s="185"/>
      <c r="N16" s="246"/>
      <c r="O16" s="186"/>
      <c r="P16" s="281"/>
      <c r="Q16" s="43"/>
      <c r="R16" s="10"/>
      <c r="S16" s="273">
        <f t="shared" si="1"/>
        <v>0.17</v>
      </c>
      <c r="T16" s="56">
        <f t="shared" si="2"/>
        <v>0</v>
      </c>
      <c r="AC16" s="77" t="str">
        <f t="shared" si="9"/>
        <v>טלפון ואינטרנט</v>
      </c>
      <c r="AG16" s="63"/>
      <c r="AH16" s="64"/>
      <c r="AI16" s="66"/>
      <c r="AJ16" s="65">
        <f>IF($H$3&gt;='שיעורי מס'!B12,'שיעורי מס'!D12*'שיעורי מס'!C12,IF($H$3&lt;='שיעורי מס'!B11,0,'שיעורי מס'!D12*($H$3-'שיעורי מס'!B11)))</f>
        <v>0</v>
      </c>
      <c r="AL16" s="299">
        <f t="shared" si="3"/>
        <v>0</v>
      </c>
      <c r="AM16" s="299">
        <f t="shared" si="4"/>
        <v>0</v>
      </c>
      <c r="AN16" s="299">
        <f t="shared" si="5"/>
        <v>0</v>
      </c>
    </row>
    <row r="17" spans="1:40" ht="15.75" customHeight="1" x14ac:dyDescent="0.25">
      <c r="A17" s="10"/>
      <c r="B17" s="119" t="str">
        <f>אוג!B17</f>
        <v>טלפון נייד</v>
      </c>
      <c r="C17" s="129">
        <f t="shared" si="0"/>
        <v>0</v>
      </c>
      <c r="D17" s="331" t="str">
        <f>IF($C$7=אוג!$C$7,אוג!D17,IF($C$7=$AE$2,'שיקוף לעסק'!AA17,'שיקוף לעסק'!AE17))</f>
        <v>כן</v>
      </c>
      <c r="E17" s="332" t="str">
        <f>IF($C$7=אוג!$C$7,אוג!E17,IF($C$7=$AE$2,'שיקוף לעסק'!AB17,'שיקוף לעסק'!AF17))</f>
        <v>בית</v>
      </c>
      <c r="F17" s="126">
        <f t="shared" si="6"/>
        <v>0</v>
      </c>
      <c r="G17" s="127">
        <f>IF($C$7=אוג!$C$7,אוג!G17,IF($C$7=$AE$2,'שיקוף לעסק'!AC17,'שיקוף לעסק'!AG17))</f>
        <v>0.45</v>
      </c>
      <c r="H17" s="123">
        <f t="shared" si="7"/>
        <v>0</v>
      </c>
      <c r="I17" s="128">
        <f>IF($C$7=אוג!$C$7,אוג!I17,IF($C$7=$AE$2,'שיקוף לעסק'!AD17,'שיקוף לעסק'!AH17))</f>
        <v>0.66</v>
      </c>
      <c r="J17" s="129">
        <f t="shared" si="8"/>
        <v>0</v>
      </c>
      <c r="K17" s="10"/>
      <c r="L17" s="177"/>
      <c r="M17" s="185"/>
      <c r="N17" s="246"/>
      <c r="O17" s="186"/>
      <c r="P17" s="281"/>
      <c r="Q17" s="43"/>
      <c r="R17" s="10"/>
      <c r="S17" s="273">
        <f t="shared" si="1"/>
        <v>0.17</v>
      </c>
      <c r="T17" s="56">
        <f t="shared" si="2"/>
        <v>0</v>
      </c>
      <c r="AC17" s="77" t="str">
        <f t="shared" si="9"/>
        <v>טלפון נייד</v>
      </c>
      <c r="AG17" s="63"/>
      <c r="AH17" s="64"/>
      <c r="AI17" s="66"/>
      <c r="AJ17" s="65">
        <f>IF($H$3&gt;='שיעורי מס'!B13,'שיעורי מס'!D13*'שיעורי מס'!C13,IF($H$3&lt;='שיעורי מס'!B12,0,'שיעורי מס'!D13*($H$3-'שיעורי מס'!B12)))</f>
        <v>0</v>
      </c>
      <c r="AL17" s="299">
        <f t="shared" si="3"/>
        <v>1</v>
      </c>
      <c r="AM17" s="299">
        <f t="shared" si="4"/>
        <v>0</v>
      </c>
      <c r="AN17" s="299">
        <f t="shared" si="5"/>
        <v>0</v>
      </c>
    </row>
    <row r="18" spans="1:40" ht="15.75" customHeight="1" x14ac:dyDescent="0.25">
      <c r="A18" s="10"/>
      <c r="B18" s="119" t="str">
        <f>אוג!B18</f>
        <v>משכורות עובדים</v>
      </c>
      <c r="C18" s="129">
        <f t="shared" si="0"/>
        <v>0</v>
      </c>
      <c r="D18" s="331" t="str">
        <f>IF($C$7=אוג!$C$7,אוג!D18,IF($C$7=$AE$2,'שיקוף לעסק'!AA18,'שיקוף לעסק'!AE18))</f>
        <v>לא</v>
      </c>
      <c r="E18" s="332" t="str">
        <f>IF($C$7=אוג!$C$7,אוג!E18,IF($C$7=$AE$2,'שיקוף לעסק'!AB18,'שיקוף לעסק'!AF18))</f>
        <v>עסק</v>
      </c>
      <c r="F18" s="126">
        <f t="shared" si="6"/>
        <v>0</v>
      </c>
      <c r="G18" s="127">
        <f>IF($C$7=אוג!$C$7,אוג!G18,IF($C$7=$AE$2,'שיקוף לעסק'!AC18,'שיקוף לעסק'!AG18))</f>
        <v>1</v>
      </c>
      <c r="H18" s="123">
        <f t="shared" si="7"/>
        <v>0</v>
      </c>
      <c r="I18" s="128">
        <f>IF($C$7=אוג!$C$7,אוג!I18,IF($C$7=$AE$2,'שיקוף לעסק'!AD18,'שיקוף לעסק'!AH18))</f>
        <v>0</v>
      </c>
      <c r="J18" s="129">
        <f t="shared" si="8"/>
        <v>0</v>
      </c>
      <c r="K18" s="10"/>
      <c r="L18" s="177"/>
      <c r="M18" s="185"/>
      <c r="N18" s="246"/>
      <c r="O18" s="186"/>
      <c r="P18" s="281"/>
      <c r="Q18" s="43"/>
      <c r="R18" s="10"/>
      <c r="S18" s="273">
        <f t="shared" si="1"/>
        <v>0.17</v>
      </c>
      <c r="T18" s="56">
        <f t="shared" si="2"/>
        <v>0</v>
      </c>
      <c r="AC18" s="77" t="str">
        <f t="shared" si="9"/>
        <v>משכורות עובדים</v>
      </c>
      <c r="AG18" s="63"/>
      <c r="AH18" s="64"/>
      <c r="AI18" s="66"/>
      <c r="AJ18" s="65">
        <f>IF($H$3&gt;='שיעורי מס'!B14,'שיעורי מס'!D14*'שיעורי מס'!C14,IF($H$3&lt;='שיעורי מס'!B13,0,'שיעורי מס'!D14*($H$3-'שיעורי מס'!B13)))</f>
        <v>0</v>
      </c>
      <c r="AL18" s="299">
        <f t="shared" si="3"/>
        <v>0</v>
      </c>
      <c r="AM18" s="299">
        <f t="shared" si="4"/>
        <v>0</v>
      </c>
      <c r="AN18" s="299">
        <f t="shared" si="5"/>
        <v>0</v>
      </c>
    </row>
    <row r="19" spans="1:40" ht="15.75" customHeight="1" x14ac:dyDescent="0.25">
      <c r="A19" s="10"/>
      <c r="B19" s="119" t="str">
        <f>אוג!B19</f>
        <v>ביטוח לאומי – עובדים (חלק מעביד)</v>
      </c>
      <c r="C19" s="129">
        <f t="shared" si="0"/>
        <v>0</v>
      </c>
      <c r="D19" s="331" t="str">
        <f>IF($C$7=אוג!$C$7,אוג!D19,IF($C$7=$AE$2,'שיקוף לעסק'!AA19,'שיקוף לעסק'!AE19))</f>
        <v>לא</v>
      </c>
      <c r="E19" s="332" t="str">
        <f>IF($C$7=אוג!$C$7,אוג!E19,IF($C$7=$AE$2,'שיקוף לעסק'!AB19,'שיקוף לעסק'!AF19))</f>
        <v>עסק</v>
      </c>
      <c r="F19" s="126">
        <f t="shared" si="6"/>
        <v>0</v>
      </c>
      <c r="G19" s="127">
        <f>IF($C$7=אוג!$C$7,אוג!G19,IF($C$7=$AE$2,'שיקוף לעסק'!AC19,'שיקוף לעסק'!AG19))</f>
        <v>1</v>
      </c>
      <c r="H19" s="123">
        <f t="shared" si="7"/>
        <v>0</v>
      </c>
      <c r="I19" s="128">
        <f>IF($C$7=אוג!$C$7,אוג!I19,IF($C$7=$AE$2,'שיקוף לעסק'!AD19,'שיקוף לעסק'!AH19))</f>
        <v>0</v>
      </c>
      <c r="J19" s="129">
        <f t="shared" si="8"/>
        <v>0</v>
      </c>
      <c r="K19" s="10"/>
      <c r="L19" s="177"/>
      <c r="M19" s="185"/>
      <c r="N19" s="246"/>
      <c r="O19" s="186"/>
      <c r="P19" s="281"/>
      <c r="Q19" s="43"/>
      <c r="R19" s="10"/>
      <c r="S19" s="273">
        <f t="shared" si="1"/>
        <v>0.17</v>
      </c>
      <c r="T19" s="56">
        <f t="shared" si="2"/>
        <v>0</v>
      </c>
      <c r="AC19" s="77" t="str">
        <f t="shared" si="9"/>
        <v>ביטוח לאומי – עובדים (חלק מעביד)</v>
      </c>
      <c r="AG19" s="63"/>
      <c r="AH19" s="64"/>
      <c r="AI19" s="66"/>
      <c r="AJ19" s="65">
        <f>IF($H$3&gt;='שיעורי מס'!B15,'שיעורי מס'!D15*'שיעורי מס'!C15,IF($H$3&lt;='שיעורי מס'!B14,0,'שיעורי מס'!D15*($H$3-'שיעורי מס'!B14)))</f>
        <v>0</v>
      </c>
      <c r="AL19" s="299">
        <f t="shared" si="3"/>
        <v>0</v>
      </c>
      <c r="AM19" s="299">
        <f t="shared" si="4"/>
        <v>0</v>
      </c>
      <c r="AN19" s="299">
        <f t="shared" si="5"/>
        <v>0</v>
      </c>
    </row>
    <row r="20" spans="1:40" ht="15.75" customHeight="1" thickBot="1" x14ac:dyDescent="0.3">
      <c r="A20" s="10"/>
      <c r="B20" s="119" t="str">
        <f>אוג!B20</f>
        <v>פנסיה ופיצויים לעובדים (חלק מעביד)</v>
      </c>
      <c r="C20" s="129">
        <f t="shared" si="0"/>
        <v>0</v>
      </c>
      <c r="D20" s="331" t="str">
        <f>IF($C$7=אוג!$C$7,אוג!D20,IF($C$7=$AE$2,'שיקוף לעסק'!AA20,'שיקוף לעסק'!AE20))</f>
        <v>לא</v>
      </c>
      <c r="E20" s="332" t="str">
        <f>IF($C$7=אוג!$C$7,אוג!E20,IF($C$7=$AE$2,'שיקוף לעסק'!AB20,'שיקוף לעסק'!AF20))</f>
        <v>עסק</v>
      </c>
      <c r="F20" s="126">
        <f t="shared" si="6"/>
        <v>0</v>
      </c>
      <c r="G20" s="127">
        <f>IF($C$7=אוג!$C$7,אוג!G20,IF($C$7=$AE$2,'שיקוף לעסק'!AC20,'שיקוף לעסק'!AG20))</f>
        <v>1</v>
      </c>
      <c r="H20" s="123">
        <f t="shared" si="7"/>
        <v>0</v>
      </c>
      <c r="I20" s="128">
        <f>IF($C$7=אוג!$C$7,אוג!I20,IF($C$7=$AE$2,'שיקוף לעסק'!AD20,'שיקוף לעסק'!AH20))</f>
        <v>0</v>
      </c>
      <c r="J20" s="129">
        <f t="shared" si="8"/>
        <v>0</v>
      </c>
      <c r="K20" s="10"/>
      <c r="L20" s="177"/>
      <c r="M20" s="185"/>
      <c r="N20" s="246"/>
      <c r="O20" s="186"/>
      <c r="P20" s="281"/>
      <c r="Q20" s="43"/>
      <c r="R20" s="10"/>
      <c r="S20" s="273">
        <f t="shared" si="1"/>
        <v>0.17</v>
      </c>
      <c r="T20" s="56">
        <f t="shared" si="2"/>
        <v>0</v>
      </c>
      <c r="AC20" s="77" t="str">
        <f t="shared" si="9"/>
        <v>פנסיה ופיצויים לעובדים (חלק מעביד)</v>
      </c>
      <c r="AG20" s="63"/>
      <c r="AH20" s="64"/>
      <c r="AI20" s="66"/>
      <c r="AJ20" s="65">
        <f>IF($H$3&gt;='שיעורי מס'!B16,'שיעורי מס'!D16*($H$3-'שיעורי מס'!B15),0)</f>
        <v>0</v>
      </c>
      <c r="AL20" s="299">
        <f t="shared" si="3"/>
        <v>0</v>
      </c>
      <c r="AM20" s="299">
        <f t="shared" si="4"/>
        <v>0</v>
      </c>
      <c r="AN20" s="299">
        <f t="shared" si="5"/>
        <v>0</v>
      </c>
    </row>
    <row r="21" spans="1:40" ht="15.75" customHeight="1" thickBot="1" x14ac:dyDescent="0.3">
      <c r="A21" s="10"/>
      <c r="B21" s="119" t="str">
        <f>'שיקוף לעסק'!B21</f>
        <v>פנסיה לבעל העסק</v>
      </c>
      <c r="C21" s="129">
        <f t="shared" si="0"/>
        <v>0</v>
      </c>
      <c r="D21" s="331" t="str">
        <f>IF($C$7=אוג!$C$7,אוג!D21,IF($C$7=$AE$2,'שיקוף לעסק'!AA21,'שיקוף לעסק'!AE21))</f>
        <v>לא</v>
      </c>
      <c r="E21" s="332" t="str">
        <f>IF($C$7=אוג!$C$7,אוג!E21,IF($C$7=$AE$2,'שיקוף לעסק'!AB21,'שיקוף לעסק'!AF21))</f>
        <v>עסק</v>
      </c>
      <c r="F21" s="126">
        <f t="shared" si="6"/>
        <v>0</v>
      </c>
      <c r="G21" s="127">
        <f>IF($C$7=אוג!$C$7,אוג!G21,IF($C$7=$AE$2,'שיקוף לעסק'!AC21,'שיקוף לעסק'!AG21))</f>
        <v>1</v>
      </c>
      <c r="H21" s="123">
        <f t="shared" si="7"/>
        <v>0</v>
      </c>
      <c r="I21" s="128">
        <f>IF($C$7=אוג!$C$7,אוג!I21,IF($C$7=$AE$2,'שיקוף לעסק'!AD21,'שיקוף לעסק'!AH21))</f>
        <v>0</v>
      </c>
      <c r="J21" s="129">
        <f t="shared" si="8"/>
        <v>0</v>
      </c>
      <c r="K21" s="10"/>
      <c r="L21" s="177"/>
      <c r="M21" s="185"/>
      <c r="N21" s="246"/>
      <c r="O21" s="186"/>
      <c r="P21" s="281"/>
      <c r="Q21" s="43"/>
      <c r="R21" s="10"/>
      <c r="S21" s="273">
        <f t="shared" si="1"/>
        <v>0.17</v>
      </c>
      <c r="T21" s="56">
        <f t="shared" si="2"/>
        <v>0</v>
      </c>
      <c r="AC21" s="77" t="str">
        <f t="shared" si="9"/>
        <v>פנסיה לבעל העסק</v>
      </c>
      <c r="AG21" s="67" t="s">
        <v>23</v>
      </c>
      <c r="AH21" s="68"/>
      <c r="AI21" s="68"/>
      <c r="AJ21" s="69">
        <f>SUM(AJ14:AJ20)</f>
        <v>0</v>
      </c>
      <c r="AL21" s="299">
        <f t="shared" si="3"/>
        <v>0</v>
      </c>
      <c r="AM21" s="299">
        <f t="shared" si="4"/>
        <v>0</v>
      </c>
      <c r="AN21" s="299">
        <f t="shared" si="5"/>
        <v>0</v>
      </c>
    </row>
    <row r="22" spans="1:40" ht="15.75" customHeight="1" thickBot="1" x14ac:dyDescent="0.3">
      <c r="A22" s="10"/>
      <c r="B22" s="119" t="str">
        <f>אוג!B22</f>
        <v>קרן השתלמות לבעל העסק</v>
      </c>
      <c r="C22" s="129">
        <f t="shared" si="0"/>
        <v>0</v>
      </c>
      <c r="D22" s="331" t="str">
        <f>IF($C$7=אוג!$C$7,אוג!D22,IF($C$7=$AE$2,'שיקוף לעסק'!AA22,'שיקוף לעסק'!AE22))</f>
        <v>לא</v>
      </c>
      <c r="E22" s="332" t="str">
        <f>IF($C$7=אוג!$C$7,אוג!E22,IF($C$7=$AE$2,'שיקוף לעסק'!AB22,'שיקוף לעסק'!AF22))</f>
        <v>עסק</v>
      </c>
      <c r="F22" s="126">
        <f t="shared" si="6"/>
        <v>0</v>
      </c>
      <c r="G22" s="127">
        <f>IF($C$7=אוג!$C$7,אוג!G22,IF($C$7=$AE$2,'שיקוף לעסק'!AC22,'שיקוף לעסק'!AG22))</f>
        <v>0.65</v>
      </c>
      <c r="H22" s="123">
        <f t="shared" si="7"/>
        <v>0</v>
      </c>
      <c r="I22" s="128">
        <f>IF($C$7=אוג!$C$7,אוג!I22,IF($C$7=$AE$2,'שיקוף לעסק'!AD22,'שיקוף לעסק'!AH22))</f>
        <v>0</v>
      </c>
      <c r="J22" s="129">
        <f t="shared" si="8"/>
        <v>0</v>
      </c>
      <c r="K22" s="10"/>
      <c r="L22" s="177"/>
      <c r="M22" s="185"/>
      <c r="N22" s="246"/>
      <c r="O22" s="186"/>
      <c r="P22" s="281"/>
      <c r="Q22" s="43"/>
      <c r="R22" s="10"/>
      <c r="S22" s="273">
        <f t="shared" si="1"/>
        <v>0.17</v>
      </c>
      <c r="T22" s="56">
        <f t="shared" si="2"/>
        <v>0</v>
      </c>
      <c r="AC22" s="77" t="str">
        <f t="shared" si="9"/>
        <v>קרן השתלמות לבעל העסק</v>
      </c>
      <c r="AG22" s="70" t="s">
        <v>28</v>
      </c>
      <c r="AH22" s="71"/>
      <c r="AI22" s="71"/>
      <c r="AJ22" s="72">
        <f>C5*'שיעורי מס'!D18</f>
        <v>490.5</v>
      </c>
      <c r="AL22" s="299">
        <f t="shared" si="3"/>
        <v>0</v>
      </c>
      <c r="AM22" s="299">
        <f t="shared" si="4"/>
        <v>0</v>
      </c>
      <c r="AN22" s="299">
        <f t="shared" si="5"/>
        <v>0</v>
      </c>
    </row>
    <row r="23" spans="1:40" ht="15.75" customHeight="1" thickBot="1" x14ac:dyDescent="0.3">
      <c r="A23" s="10"/>
      <c r="B23" s="119" t="str">
        <f>אוג!B23</f>
        <v>ביטוחי נזק (רכוש/גוף)</v>
      </c>
      <c r="C23" s="129">
        <f t="shared" si="0"/>
        <v>0</v>
      </c>
      <c r="D23" s="331" t="str">
        <f>IF($C$7=אוג!$C$7,אוג!D23,IF($C$7=$AE$2,'שיקוף לעסק'!AA23,'שיקוף לעסק'!AE23))</f>
        <v>לא</v>
      </c>
      <c r="E23" s="332" t="str">
        <f>IF($C$7=אוג!$C$7,אוג!E23,IF($C$7=$AE$2,'שיקוף לעסק'!AB23,'שיקוף לעסק'!AF23))</f>
        <v>עסק</v>
      </c>
      <c r="F23" s="126">
        <f t="shared" si="6"/>
        <v>0</v>
      </c>
      <c r="G23" s="127">
        <f>IF($C$7=אוג!$C$7,אוג!G23,IF($C$7=$AE$2,'שיקוף לעסק'!AC23,'שיקוף לעסק'!AG23))</f>
        <v>1</v>
      </c>
      <c r="H23" s="123">
        <f t="shared" si="7"/>
        <v>0</v>
      </c>
      <c r="I23" s="128">
        <f>IF($C$7=אוג!$C$7,אוג!I23,IF($C$7=$AE$2,'שיקוף לעסק'!AD23,'שיקוף לעסק'!AH23))</f>
        <v>0</v>
      </c>
      <c r="J23" s="129">
        <f t="shared" si="8"/>
        <v>0</v>
      </c>
      <c r="K23" s="10"/>
      <c r="L23" s="177"/>
      <c r="M23" s="185"/>
      <c r="N23" s="246"/>
      <c r="O23" s="186"/>
      <c r="P23" s="281"/>
      <c r="Q23" s="43"/>
      <c r="R23" s="10"/>
      <c r="S23" s="273">
        <f t="shared" si="1"/>
        <v>0.17</v>
      </c>
      <c r="T23" s="56">
        <f t="shared" si="2"/>
        <v>0</v>
      </c>
      <c r="AC23" s="77" t="str">
        <f t="shared" si="9"/>
        <v>ביטוחי נזק (רכוש/גוף)</v>
      </c>
      <c r="AG23" s="70" t="s">
        <v>24</v>
      </c>
      <c r="AH23" s="73"/>
      <c r="AI23" s="73"/>
      <c r="AJ23" s="74">
        <f>IF(AJ21-AJ22&lt;0,0,AJ21-AJ22)</f>
        <v>0</v>
      </c>
      <c r="AL23" s="299">
        <f t="shared" si="3"/>
        <v>0</v>
      </c>
      <c r="AM23" s="299">
        <f t="shared" si="4"/>
        <v>0</v>
      </c>
      <c r="AN23" s="299">
        <f t="shared" si="5"/>
        <v>0</v>
      </c>
    </row>
    <row r="24" spans="1:40" ht="15.75" customHeight="1" x14ac:dyDescent="0.2">
      <c r="A24" s="10"/>
      <c r="B24" s="119" t="str">
        <f>אוג!B24</f>
        <v>הנהלת חשבונות ויעוץ מקצועי</v>
      </c>
      <c r="C24" s="129">
        <f t="shared" si="0"/>
        <v>0</v>
      </c>
      <c r="D24" s="331" t="str">
        <f>IF($C$7=אוג!$C$7,אוג!D24,IF($C$7=$AE$2,'שיקוף לעסק'!AA24,'שיקוף לעסק'!AE24))</f>
        <v>לא</v>
      </c>
      <c r="E24" s="332" t="str">
        <f>IF($C$7=אוג!$C$7,אוג!E24,IF($C$7=$AE$2,'שיקוף לעסק'!AB24,'שיקוף לעסק'!AF24))</f>
        <v>עסק</v>
      </c>
      <c r="F24" s="126">
        <f t="shared" si="6"/>
        <v>0</v>
      </c>
      <c r="G24" s="127">
        <f>IF($C$7=אוג!$C$7,אוג!G24,IF($C$7=$AE$2,'שיקוף לעסק'!AC24,'שיקוף לעסק'!AG24))</f>
        <v>1</v>
      </c>
      <c r="H24" s="123">
        <f t="shared" si="7"/>
        <v>0</v>
      </c>
      <c r="I24" s="128">
        <f>IF($C$7=אוג!$C$7,אוג!I24,IF($C$7=$AE$2,'שיקוף לעסק'!AD24,'שיקוף לעסק'!AH24))</f>
        <v>1</v>
      </c>
      <c r="J24" s="129">
        <f t="shared" si="8"/>
        <v>0</v>
      </c>
      <c r="K24" s="10"/>
      <c r="L24" s="177"/>
      <c r="M24" s="185"/>
      <c r="N24" s="246"/>
      <c r="O24" s="186"/>
      <c r="P24" s="281"/>
      <c r="Q24" s="43"/>
      <c r="R24" s="10"/>
      <c r="S24" s="273">
        <f t="shared" si="1"/>
        <v>0.17</v>
      </c>
      <c r="T24" s="56">
        <f t="shared" si="2"/>
        <v>0</v>
      </c>
      <c r="AC24" s="77" t="str">
        <f t="shared" si="9"/>
        <v>הנהלת חשבונות ויעוץ מקצועי</v>
      </c>
      <c r="AL24" s="299">
        <f t="shared" si="3"/>
        <v>0</v>
      </c>
      <c r="AM24" s="299">
        <f t="shared" si="4"/>
        <v>0</v>
      </c>
      <c r="AN24" s="299">
        <f t="shared" si="5"/>
        <v>0</v>
      </c>
    </row>
    <row r="25" spans="1:40" ht="15.75" customHeight="1" thickBot="1" x14ac:dyDescent="0.25">
      <c r="A25" s="10"/>
      <c r="B25" s="119" t="str">
        <f>אוג!B25</f>
        <v>עמלות וריביות בנקים וכרטיסי אשראי</v>
      </c>
      <c r="C25" s="129">
        <f t="shared" si="0"/>
        <v>0</v>
      </c>
      <c r="D25" s="331" t="str">
        <f>IF($C$7=אוג!$C$7,אוג!D25,IF($C$7=$AE$2,'שיקוף לעסק'!AA25,'שיקוף לעסק'!AE25))</f>
        <v>לא</v>
      </c>
      <c r="E25" s="332" t="str">
        <f>IF($C$7=אוג!$C$7,אוג!E25,IF($C$7=$AE$2,'שיקוף לעסק'!AB25,'שיקוף לעסק'!AF25))</f>
        <v>עסק</v>
      </c>
      <c r="F25" s="126">
        <f t="shared" si="6"/>
        <v>0</v>
      </c>
      <c r="G25" s="127">
        <f>IF($C$7=אוג!$C$7,אוג!G25,IF($C$7=$AE$2,'שיקוף לעסק'!AC25,'שיקוף לעסק'!AG25))</f>
        <v>1</v>
      </c>
      <c r="H25" s="123">
        <f t="shared" si="7"/>
        <v>0</v>
      </c>
      <c r="I25" s="128">
        <f>IF($C$7=אוג!$C$7,אוג!I25,IF($C$7=$AE$2,'שיקוף לעסק'!AD25,'שיקוף לעסק'!AH25))</f>
        <v>0</v>
      </c>
      <c r="J25" s="129">
        <f t="shared" si="8"/>
        <v>0</v>
      </c>
      <c r="K25" s="10"/>
      <c r="L25" s="177"/>
      <c r="M25" s="185"/>
      <c r="N25" s="246"/>
      <c r="O25" s="186"/>
      <c r="P25" s="281"/>
      <c r="Q25" s="43"/>
      <c r="R25" s="10"/>
      <c r="S25" s="273">
        <f t="shared" si="1"/>
        <v>0.17</v>
      </c>
      <c r="T25" s="56">
        <f t="shared" si="2"/>
        <v>0</v>
      </c>
      <c r="AC25" s="77" t="str">
        <f t="shared" si="9"/>
        <v>עמלות וריביות בנקים וכרטיסי אשראי</v>
      </c>
      <c r="AH25" s="56" t="s">
        <v>86</v>
      </c>
      <c r="AL25" s="299">
        <f t="shared" si="3"/>
        <v>0</v>
      </c>
      <c r="AM25" s="299">
        <f t="shared" si="4"/>
        <v>0</v>
      </c>
      <c r="AN25" s="299">
        <f t="shared" si="5"/>
        <v>0</v>
      </c>
    </row>
    <row r="26" spans="1:40" ht="15.75" customHeight="1" thickBot="1" x14ac:dyDescent="0.3">
      <c r="A26" s="10"/>
      <c r="B26" s="119" t="str">
        <f>אוג!B26</f>
        <v>רכישת ציוד קבוע (עד 2500 ₪)</v>
      </c>
      <c r="C26" s="129">
        <f t="shared" si="0"/>
        <v>0</v>
      </c>
      <c r="D26" s="331" t="str">
        <f>IF($C$7=אוג!$C$7,אוג!D26,IF($C$7=$AE$2,'שיקוף לעסק'!AA26,'שיקוף לעסק'!AE26))</f>
        <v>לא</v>
      </c>
      <c r="E26" s="332" t="str">
        <f>IF($C$7=אוג!$C$7,אוג!E26,IF($C$7=$AE$2,'שיקוף לעסק'!AB26,'שיקוף לעסק'!AF26))</f>
        <v>עסק</v>
      </c>
      <c r="F26" s="126">
        <f t="shared" si="6"/>
        <v>0</v>
      </c>
      <c r="G26" s="127">
        <f>IF($C$7=אוג!$C$7,אוג!G26,IF($C$7=$AE$2,'שיקוף לעסק'!AC26,'שיקוף לעסק'!AG26))</f>
        <v>0.2</v>
      </c>
      <c r="H26" s="123">
        <f t="shared" si="7"/>
        <v>0</v>
      </c>
      <c r="I26" s="128">
        <f>IF($C$7=אוג!$C$7,אוג!I26,IF($C$7=$AE$2,'שיקוף לעסק'!AD26,'שיקוף לעסק'!AH26))</f>
        <v>1</v>
      </c>
      <c r="J26" s="129">
        <f t="shared" si="8"/>
        <v>0</v>
      </c>
      <c r="K26" s="10"/>
      <c r="L26" s="177"/>
      <c r="M26" s="185"/>
      <c r="N26" s="246"/>
      <c r="O26" s="186"/>
      <c r="P26" s="281"/>
      <c r="Q26" s="43"/>
      <c r="R26" s="10"/>
      <c r="S26" s="273">
        <f t="shared" si="1"/>
        <v>0.17</v>
      </c>
      <c r="T26" s="56">
        <f t="shared" si="2"/>
        <v>0</v>
      </c>
      <c r="AC26" s="77" t="str">
        <f t="shared" si="9"/>
        <v>רכישת ציוד קבוע (עד 2500 ₪)</v>
      </c>
      <c r="AG26" s="75"/>
      <c r="AH26" s="76"/>
      <c r="AI26" s="76"/>
      <c r="AJ26" s="62" t="s">
        <v>22</v>
      </c>
      <c r="AL26" s="299">
        <f t="shared" si="3"/>
        <v>0</v>
      </c>
      <c r="AM26" s="299">
        <f t="shared" si="4"/>
        <v>0</v>
      </c>
      <c r="AN26" s="299">
        <f t="shared" si="5"/>
        <v>0</v>
      </c>
    </row>
    <row r="27" spans="1:40" ht="15.75" customHeight="1" x14ac:dyDescent="0.25">
      <c r="A27" s="10"/>
      <c r="B27" s="119" t="str">
        <f>אוג!B27</f>
        <v>רכישת חומרי גלם וציוד מתכלה</v>
      </c>
      <c r="C27" s="129">
        <f t="shared" si="0"/>
        <v>0</v>
      </c>
      <c r="D27" s="331" t="str">
        <f>IF($C$7=אוג!$C$7,אוג!D27,IF($C$7=$AE$2,'שיקוף לעסק'!AA27,'שיקוף לעסק'!AE27))</f>
        <v>לא</v>
      </c>
      <c r="E27" s="332" t="str">
        <f>IF($C$7=אוג!$C$7,אוג!E27,IF($C$7=$AE$2,'שיקוף לעסק'!AB27,'שיקוף לעסק'!AF27))</f>
        <v>עסק</v>
      </c>
      <c r="F27" s="126">
        <f t="shared" si="6"/>
        <v>0</v>
      </c>
      <c r="G27" s="127">
        <f>IF($C$7=אוג!$C$7,אוג!G27,IF($C$7=$AE$2,'שיקוף לעסק'!AC27,'שיקוף לעסק'!AG27))</f>
        <v>1</v>
      </c>
      <c r="H27" s="123">
        <f t="shared" si="7"/>
        <v>0</v>
      </c>
      <c r="I27" s="128">
        <f>IF($C$7=אוג!$C$7,אוג!I27,IF($C$7=$AE$2,'שיקוף לעסק'!AD27,'שיקוף לעסק'!AH27))</f>
        <v>1</v>
      </c>
      <c r="J27" s="129">
        <f t="shared" si="8"/>
        <v>0</v>
      </c>
      <c r="K27" s="10"/>
      <c r="L27" s="177"/>
      <c r="M27" s="185"/>
      <c r="N27" s="246"/>
      <c r="O27" s="186"/>
      <c r="P27" s="281"/>
      <c r="Q27" s="43"/>
      <c r="R27" s="10"/>
      <c r="S27" s="273">
        <f t="shared" si="1"/>
        <v>0.17</v>
      </c>
      <c r="T27" s="56">
        <f t="shared" si="2"/>
        <v>0</v>
      </c>
      <c r="AC27" s="77" t="str">
        <f t="shared" si="9"/>
        <v>רכישת חומרי גלם וציוד מתכלה</v>
      </c>
      <c r="AG27" s="63"/>
      <c r="AH27" s="64"/>
      <c r="AI27" s="64"/>
      <c r="AJ27" s="77"/>
      <c r="AL27" s="299">
        <f t="shared" si="3"/>
        <v>0</v>
      </c>
      <c r="AM27" s="299">
        <f t="shared" si="4"/>
        <v>0</v>
      </c>
      <c r="AN27" s="299">
        <f t="shared" si="5"/>
        <v>0</v>
      </c>
    </row>
    <row r="28" spans="1:40" ht="15.75" customHeight="1" x14ac:dyDescent="0.25">
      <c r="A28" s="10"/>
      <c r="B28" s="119" t="str">
        <f>אוג!B28</f>
        <v>רכב : ביטוחים + רישוי</v>
      </c>
      <c r="C28" s="129">
        <f t="shared" si="0"/>
        <v>0</v>
      </c>
      <c r="D28" s="331" t="str">
        <f>IF($C$7=אוג!$C$7,אוג!D28,IF($C$7=$AE$2,'שיקוף לעסק'!AA28,'שיקוף לעסק'!AE28))</f>
        <v>כן</v>
      </c>
      <c r="E28" s="332" t="str">
        <f>IF($C$7=אוג!$C$7,אוג!E28,IF($C$7=$AE$2,'שיקוף לעסק'!AB28,'שיקוף לעסק'!AF28))</f>
        <v>בית</v>
      </c>
      <c r="F28" s="126">
        <f t="shared" si="6"/>
        <v>0</v>
      </c>
      <c r="G28" s="127">
        <f>IF($C$7=אוג!$C$7,אוג!G28,IF($C$7=$AE$2,'שיקוף לעסק'!AC28,'שיקוף לעסק'!AG28))</f>
        <v>0.45</v>
      </c>
      <c r="H28" s="123">
        <f t="shared" si="7"/>
        <v>0</v>
      </c>
      <c r="I28" s="128">
        <f>IF($C$7=אוג!$C$7,אוג!I28,IF($C$7=$AE$2,'שיקוף לעסק'!AD28,'שיקוף לעסק'!AH28))</f>
        <v>0</v>
      </c>
      <c r="J28" s="129">
        <f t="shared" si="8"/>
        <v>0</v>
      </c>
      <c r="K28" s="10"/>
      <c r="L28" s="177"/>
      <c r="M28" s="185"/>
      <c r="N28" s="246"/>
      <c r="O28" s="186"/>
      <c r="P28" s="281"/>
      <c r="Q28" s="43"/>
      <c r="R28" s="10"/>
      <c r="S28" s="273">
        <f t="shared" si="1"/>
        <v>0.17</v>
      </c>
      <c r="T28" s="56">
        <f t="shared" si="2"/>
        <v>0</v>
      </c>
      <c r="AC28" s="77" t="str">
        <f t="shared" ref="AC28:AC44" si="10">B28</f>
        <v>רכב : ביטוחים + רישוי</v>
      </c>
      <c r="AG28" s="63"/>
      <c r="AH28" s="64"/>
      <c r="AI28" s="78"/>
      <c r="AJ28" s="65">
        <f>IF($H$3&gt;='שיעורי מס'!B23,'שיעורי מס'!D23*'שיעורי מס'!C23,IF($H$3&lt;='שיעורי מס'!B22,0,'שיעורי מס'!D23*($H$3-'שיעורי מס'!B22)))</f>
        <v>0</v>
      </c>
      <c r="AL28" s="299">
        <f t="shared" si="3"/>
        <v>1</v>
      </c>
      <c r="AM28" s="299">
        <f t="shared" si="4"/>
        <v>0</v>
      </c>
      <c r="AN28" s="299">
        <f t="shared" si="5"/>
        <v>0</v>
      </c>
    </row>
    <row r="29" spans="1:40" ht="15.75" customHeight="1" thickBot="1" x14ac:dyDescent="0.3">
      <c r="A29" s="10"/>
      <c r="B29" s="119" t="str">
        <f>אוג!B29</f>
        <v>רכב : דלק+ חניה+טיפולים</v>
      </c>
      <c r="C29" s="129">
        <f t="shared" si="0"/>
        <v>0</v>
      </c>
      <c r="D29" s="331" t="str">
        <f>IF($C$7=אוג!$C$7,אוג!D29,IF($C$7=$AE$2,'שיקוף לעסק'!AA29,'שיקוף לעסק'!AE29))</f>
        <v>כן</v>
      </c>
      <c r="E29" s="332" t="str">
        <f>IF($C$7=אוג!$C$7,אוג!E29,IF($C$7=$AE$2,'שיקוף לעסק'!AB29,'שיקוף לעסק'!AF29))</f>
        <v>בית</v>
      </c>
      <c r="F29" s="126">
        <f t="shared" si="6"/>
        <v>0</v>
      </c>
      <c r="G29" s="127">
        <f>IF($C$7=אוג!$C$7,אוג!G29,IF($C$7=$AE$2,'שיקוף לעסק'!AC29,'שיקוף לעסק'!AG29))</f>
        <v>0.45</v>
      </c>
      <c r="H29" s="123">
        <f t="shared" si="7"/>
        <v>0</v>
      </c>
      <c r="I29" s="128">
        <f>IF($C$7=אוג!$C$7,אוג!I29,IF($C$7=$AE$2,'שיקוף לעסק'!AD29,'שיקוף לעסק'!AH29))</f>
        <v>0.66</v>
      </c>
      <c r="J29" s="129">
        <f t="shared" si="8"/>
        <v>0</v>
      </c>
      <c r="K29" s="10"/>
      <c r="L29" s="177"/>
      <c r="M29" s="185"/>
      <c r="N29" s="246"/>
      <c r="O29" s="186"/>
      <c r="P29" s="281"/>
      <c r="Q29" s="43"/>
      <c r="R29" s="10"/>
      <c r="S29" s="273">
        <f t="shared" si="1"/>
        <v>0.17</v>
      </c>
      <c r="T29" s="56">
        <f t="shared" si="2"/>
        <v>0</v>
      </c>
      <c r="AC29" s="77" t="str">
        <f t="shared" si="10"/>
        <v>רכב : דלק+ חניה+טיפולים</v>
      </c>
      <c r="AG29" s="63"/>
      <c r="AH29" s="64"/>
      <c r="AI29" s="78"/>
      <c r="AJ29" s="65">
        <f>IF($H$3&gt;='שיעורי מס'!B24,'שיעורי מס'!D24*'שיעורי מס'!C24,IF($H$3&lt;='שיעורי מס'!B23,0,'שיעורי מס'!D24*($H$3-'שיעורי מס'!B23)))</f>
        <v>0</v>
      </c>
      <c r="AL29" s="299">
        <f t="shared" si="3"/>
        <v>1</v>
      </c>
      <c r="AM29" s="299">
        <f t="shared" si="4"/>
        <v>0</v>
      </c>
      <c r="AN29" s="299">
        <f t="shared" si="5"/>
        <v>0</v>
      </c>
    </row>
    <row r="30" spans="1:40" ht="15.75" customHeight="1" thickBot="1" x14ac:dyDescent="0.3">
      <c r="A30" s="10"/>
      <c r="B30" s="119" t="str">
        <f>אוג!B30</f>
        <v>תחבורה ציבורית</v>
      </c>
      <c r="C30" s="129">
        <f t="shared" si="0"/>
        <v>0</v>
      </c>
      <c r="D30" s="331" t="str">
        <f>IF($C$7=אוג!$C$7,אוג!D30,IF($C$7=$AE$2,'שיקוף לעסק'!AA30,'שיקוף לעסק'!AE30))</f>
        <v>לא</v>
      </c>
      <c r="E30" s="332" t="str">
        <f>IF($C$7=אוג!$C$7,אוג!E30,IF($C$7=$AE$2,'שיקוף לעסק'!AB30,'שיקוף לעסק'!AF30))</f>
        <v>עסק</v>
      </c>
      <c r="F30" s="126">
        <f t="shared" si="6"/>
        <v>0</v>
      </c>
      <c r="G30" s="127">
        <f>IF($C$7=אוג!$C$7,אוג!G30,IF($C$7=$AE$2,'שיקוף לעסק'!AC30,'שיקוף לעסק'!AG30))</f>
        <v>1</v>
      </c>
      <c r="H30" s="123">
        <f t="shared" si="7"/>
        <v>0</v>
      </c>
      <c r="I30" s="128">
        <f>IF($C$7=אוג!$C$7,אוג!I30,IF($C$7=$AE$2,'שיקוף לעסק'!AD30,'שיקוף לעסק'!AH30))</f>
        <v>1</v>
      </c>
      <c r="J30" s="129">
        <f t="shared" si="8"/>
        <v>0</v>
      </c>
      <c r="K30" s="10"/>
      <c r="L30" s="177"/>
      <c r="M30" s="185"/>
      <c r="N30" s="246"/>
      <c r="O30" s="186"/>
      <c r="P30" s="281"/>
      <c r="Q30" s="43"/>
      <c r="R30" s="10"/>
      <c r="S30" s="273">
        <f t="shared" si="1"/>
        <v>0.17</v>
      </c>
      <c r="T30" s="56">
        <f t="shared" si="2"/>
        <v>0</v>
      </c>
      <c r="AC30" s="77" t="str">
        <f t="shared" si="10"/>
        <v>תחבורה ציבורית</v>
      </c>
      <c r="AG30" s="67" t="s">
        <v>30</v>
      </c>
      <c r="AH30" s="68"/>
      <c r="AI30" s="68"/>
      <c r="AJ30" s="69">
        <f>SUM(AJ28:AJ29)</f>
        <v>0</v>
      </c>
      <c r="AL30" s="299">
        <f t="shared" si="3"/>
        <v>0</v>
      </c>
      <c r="AM30" s="299">
        <f t="shared" si="4"/>
        <v>0</v>
      </c>
      <c r="AN30" s="299">
        <f t="shared" si="5"/>
        <v>0</v>
      </c>
    </row>
    <row r="31" spans="1:40" ht="15.75" customHeight="1" x14ac:dyDescent="0.2">
      <c r="A31" s="10"/>
      <c r="B31" s="119" t="str">
        <f>אוג!B31</f>
        <v>משלוחים</v>
      </c>
      <c r="C31" s="129">
        <f t="shared" si="0"/>
        <v>0</v>
      </c>
      <c r="D31" s="331" t="str">
        <f>IF($C$7=אוג!$C$7,אוג!D31,IF($C$7=$AE$2,'שיקוף לעסק'!AA31,'שיקוף לעסק'!AE31))</f>
        <v>לא</v>
      </c>
      <c r="E31" s="332" t="str">
        <f>IF($C$7=אוג!$C$7,אוג!E31,IF($C$7=$AE$2,'שיקוף לעסק'!AB31,'שיקוף לעסק'!AF31))</f>
        <v>עסק</v>
      </c>
      <c r="F31" s="126">
        <f t="shared" si="6"/>
        <v>0</v>
      </c>
      <c r="G31" s="127">
        <f>IF($C$7=אוג!$C$7,אוג!G31,IF($C$7=$AE$2,'שיקוף לעסק'!AC31,'שיקוף לעסק'!AG31))</f>
        <v>1</v>
      </c>
      <c r="H31" s="123">
        <f t="shared" si="7"/>
        <v>0</v>
      </c>
      <c r="I31" s="128">
        <f>IF($C$7=אוג!$C$7,אוג!I31,IF($C$7=$AE$2,'שיקוף לעסק'!AD31,'שיקוף לעסק'!AH31))</f>
        <v>1</v>
      </c>
      <c r="J31" s="129">
        <f t="shared" si="8"/>
        <v>0</v>
      </c>
      <c r="K31" s="10"/>
      <c r="L31" s="177"/>
      <c r="M31" s="185"/>
      <c r="N31" s="246"/>
      <c r="O31" s="186"/>
      <c r="P31" s="281"/>
      <c r="Q31" s="43"/>
      <c r="R31" s="10"/>
      <c r="S31" s="273">
        <f t="shared" si="1"/>
        <v>0.17</v>
      </c>
      <c r="T31" s="56">
        <f t="shared" si="2"/>
        <v>0</v>
      </c>
      <c r="AC31" s="77" t="str">
        <f t="shared" si="10"/>
        <v>משלוחים</v>
      </c>
      <c r="AL31" s="299">
        <f t="shared" si="3"/>
        <v>0</v>
      </c>
      <c r="AM31" s="299">
        <f t="shared" si="4"/>
        <v>0</v>
      </c>
      <c r="AN31" s="299">
        <f t="shared" si="5"/>
        <v>0</v>
      </c>
    </row>
    <row r="32" spans="1:40" ht="15.75" customHeight="1" x14ac:dyDescent="0.2">
      <c r="A32" s="10"/>
      <c r="B32" s="119" t="str">
        <f>אוג!B32</f>
        <v>תיקונים: מכונות, כלים, אחזקת משרד</v>
      </c>
      <c r="C32" s="129">
        <f t="shared" si="0"/>
        <v>0</v>
      </c>
      <c r="D32" s="331" t="str">
        <f>IF($C$7=אוג!$C$7,אוג!D32,IF($C$7=$AE$2,'שיקוף לעסק'!AA32,'שיקוף לעסק'!AE32))</f>
        <v>לא</v>
      </c>
      <c r="E32" s="332" t="str">
        <f>IF($C$7=אוג!$C$7,אוג!E32,IF($C$7=$AE$2,'שיקוף לעסק'!AB32,'שיקוף לעסק'!AF32))</f>
        <v>עסק</v>
      </c>
      <c r="F32" s="126">
        <f t="shared" si="6"/>
        <v>0</v>
      </c>
      <c r="G32" s="127">
        <f>IF($C$7=אוג!$C$7,אוג!G32,IF($C$7=$AE$2,'שיקוף לעסק'!AC32,'שיקוף לעסק'!AG32))</f>
        <v>1</v>
      </c>
      <c r="H32" s="123">
        <f t="shared" si="7"/>
        <v>0</v>
      </c>
      <c r="I32" s="128">
        <f>IF($C$7=אוג!$C$7,אוג!I32,IF($C$7=$AE$2,'שיקוף לעסק'!AD32,'שיקוף לעסק'!AH32))</f>
        <v>1</v>
      </c>
      <c r="J32" s="129">
        <f t="shared" si="8"/>
        <v>0</v>
      </c>
      <c r="K32" s="10"/>
      <c r="L32" s="177"/>
      <c r="M32" s="185"/>
      <c r="N32" s="246"/>
      <c r="O32" s="186"/>
      <c r="P32" s="281"/>
      <c r="Q32" s="43"/>
      <c r="R32" s="10"/>
      <c r="S32" s="273">
        <f t="shared" si="1"/>
        <v>0.17</v>
      </c>
      <c r="T32" s="56">
        <f t="shared" si="2"/>
        <v>0</v>
      </c>
      <c r="AC32" s="77" t="str">
        <f t="shared" si="10"/>
        <v>תיקונים: מכונות, כלים, אחזקת משרד</v>
      </c>
      <c r="AL32" s="299">
        <f t="shared" si="3"/>
        <v>0</v>
      </c>
      <c r="AM32" s="299">
        <f t="shared" si="4"/>
        <v>0</v>
      </c>
      <c r="AN32" s="299">
        <f t="shared" si="5"/>
        <v>0</v>
      </c>
    </row>
    <row r="33" spans="1:40" ht="15.75" customHeight="1" x14ac:dyDescent="0.2">
      <c r="A33" s="10"/>
      <c r="B33" s="119" t="str">
        <f>אוג!B33</f>
        <v>פרסום ושיווק</v>
      </c>
      <c r="C33" s="129">
        <f t="shared" si="0"/>
        <v>0</v>
      </c>
      <c r="D33" s="331" t="str">
        <f>IF($C$7=אוג!$C$7,אוג!D33,IF($C$7=$AE$2,'שיקוף לעסק'!AA33,'שיקוף לעסק'!AE33))</f>
        <v>לא</v>
      </c>
      <c r="E33" s="332" t="str">
        <f>IF($C$7=אוג!$C$7,אוג!E33,IF($C$7=$AE$2,'שיקוף לעסק'!AB33,'שיקוף לעסק'!AF33))</f>
        <v>עסק</v>
      </c>
      <c r="F33" s="126">
        <f t="shared" si="6"/>
        <v>0</v>
      </c>
      <c r="G33" s="127">
        <f>IF($C$7=אוג!$C$7,אוג!G33,IF($C$7=$AE$2,'שיקוף לעסק'!AC33,'שיקוף לעסק'!AG33))</f>
        <v>1</v>
      </c>
      <c r="H33" s="123">
        <f t="shared" si="7"/>
        <v>0</v>
      </c>
      <c r="I33" s="128">
        <f>IF($C$7=אוג!$C$7,אוג!I33,IF($C$7=$AE$2,'שיקוף לעסק'!AD33,'שיקוף לעסק'!AH33))</f>
        <v>1</v>
      </c>
      <c r="J33" s="129">
        <f t="shared" si="8"/>
        <v>0</v>
      </c>
      <c r="K33" s="10"/>
      <c r="L33" s="177"/>
      <c r="M33" s="185"/>
      <c r="N33" s="246"/>
      <c r="O33" s="186"/>
      <c r="P33" s="281"/>
      <c r="Q33" s="43"/>
      <c r="R33" s="10"/>
      <c r="S33" s="273">
        <f t="shared" si="1"/>
        <v>0.17</v>
      </c>
      <c r="T33" s="56">
        <f t="shared" si="2"/>
        <v>0</v>
      </c>
      <c r="AC33" s="77" t="str">
        <f t="shared" si="10"/>
        <v>פרסום ושיווק</v>
      </c>
      <c r="AL33" s="299">
        <f t="shared" si="3"/>
        <v>0</v>
      </c>
      <c r="AM33" s="299">
        <f t="shared" si="4"/>
        <v>0</v>
      </c>
      <c r="AN33" s="299">
        <f t="shared" si="5"/>
        <v>0</v>
      </c>
    </row>
    <row r="34" spans="1:40" ht="15.75" customHeight="1" x14ac:dyDescent="0.2">
      <c r="A34" s="10"/>
      <c r="B34" s="119" t="str">
        <f>אוג!B34</f>
        <v>ארוחות עסקיות וכיבוד מחוץ לעסק</v>
      </c>
      <c r="C34" s="129">
        <f t="shared" si="0"/>
        <v>0</v>
      </c>
      <c r="D34" s="331" t="str">
        <f>IF($C$7=אוג!$C$7,אוג!D34,IF($C$7=$AE$2,'שיקוף לעסק'!AA34,'שיקוף לעסק'!AE34))</f>
        <v>לא</v>
      </c>
      <c r="E34" s="332" t="str">
        <f>IF($C$7=אוג!$C$7,אוג!E34,IF($C$7=$AE$2,'שיקוף לעסק'!AB34,'שיקוף לעסק'!AF34))</f>
        <v>עסק</v>
      </c>
      <c r="F34" s="126">
        <f t="shared" si="6"/>
        <v>0</v>
      </c>
      <c r="G34" s="127">
        <f>IF($C$7=אוג!$C$7,אוג!G34,IF($C$7=$AE$2,'שיקוף לעסק'!AC34,'שיקוף לעסק'!AG34))</f>
        <v>0</v>
      </c>
      <c r="H34" s="123">
        <f t="shared" si="7"/>
        <v>0</v>
      </c>
      <c r="I34" s="128">
        <f>IF($C$7=אוג!$C$7,אוג!I34,IF($C$7=$AE$2,'שיקוף לעסק'!AD34,'שיקוף לעסק'!AH34))</f>
        <v>0</v>
      </c>
      <c r="J34" s="129">
        <f t="shared" si="8"/>
        <v>0</v>
      </c>
      <c r="K34" s="10"/>
      <c r="L34" s="177"/>
      <c r="M34" s="185"/>
      <c r="N34" s="246"/>
      <c r="O34" s="186"/>
      <c r="P34" s="281"/>
      <c r="Q34" s="43"/>
      <c r="R34" s="10"/>
      <c r="S34" s="273">
        <f t="shared" si="1"/>
        <v>0.17</v>
      </c>
      <c r="T34" s="56">
        <f t="shared" si="2"/>
        <v>0</v>
      </c>
      <c r="AC34" s="77" t="str">
        <f t="shared" si="10"/>
        <v>ארוחות עסקיות וכיבוד מחוץ לעסק</v>
      </c>
      <c r="AL34" s="299">
        <f t="shared" si="3"/>
        <v>0</v>
      </c>
      <c r="AM34" s="299">
        <f t="shared" si="4"/>
        <v>0</v>
      </c>
      <c r="AN34" s="299">
        <f t="shared" si="5"/>
        <v>0</v>
      </c>
    </row>
    <row r="35" spans="1:40" ht="15.75" customHeight="1" x14ac:dyDescent="0.2">
      <c r="A35" s="10"/>
      <c r="B35" s="119" t="str">
        <f>אוג!B35</f>
        <v>כיבודים בעסק (קפה, תה וכדומה)</v>
      </c>
      <c r="C35" s="129">
        <f t="shared" si="0"/>
        <v>0</v>
      </c>
      <c r="D35" s="331" t="str">
        <f>IF($C$7=אוג!$C$7,אוג!D35,IF($C$7=$AE$2,'שיקוף לעסק'!AA35,'שיקוף לעסק'!AE35))</f>
        <v>לא</v>
      </c>
      <c r="E35" s="332" t="str">
        <f>IF($C$7=אוג!$C$7,אוג!E35,IF($C$7=$AE$2,'שיקוף לעסק'!AB35,'שיקוף לעסק'!AF35))</f>
        <v>עסק</v>
      </c>
      <c r="F35" s="126">
        <f t="shared" si="6"/>
        <v>0</v>
      </c>
      <c r="G35" s="127">
        <f>IF($C$7=אוג!$C$7,אוג!G35,IF($C$7=$AE$2,'שיקוף לעסק'!AC35,'שיקוף לעסק'!AG35))</f>
        <v>0.8</v>
      </c>
      <c r="H35" s="123">
        <f t="shared" si="7"/>
        <v>0</v>
      </c>
      <c r="I35" s="128">
        <f>IF($C$7=אוג!$C$7,אוג!I35,IF($C$7=$AE$2,'שיקוף לעסק'!AD35,'שיקוף לעסק'!AH35))</f>
        <v>0</v>
      </c>
      <c r="J35" s="129">
        <f t="shared" si="8"/>
        <v>0</v>
      </c>
      <c r="K35" s="10"/>
      <c r="L35" s="177"/>
      <c r="M35" s="185"/>
      <c r="N35" s="246"/>
      <c r="O35" s="186"/>
      <c r="P35" s="281"/>
      <c r="Q35" s="43"/>
      <c r="R35" s="10"/>
      <c r="S35" s="273">
        <f t="shared" si="1"/>
        <v>0.17</v>
      </c>
      <c r="T35" s="56">
        <f t="shared" si="2"/>
        <v>0</v>
      </c>
      <c r="AC35" s="77" t="str">
        <f t="shared" si="10"/>
        <v>כיבודים בעסק (קפה, תה וכדומה)</v>
      </c>
      <c r="AL35" s="299">
        <f t="shared" si="3"/>
        <v>0</v>
      </c>
      <c r="AM35" s="299">
        <f t="shared" si="4"/>
        <v>0</v>
      </c>
      <c r="AN35" s="299">
        <f t="shared" si="5"/>
        <v>0</v>
      </c>
    </row>
    <row r="36" spans="1:40" ht="15.75" customHeight="1" x14ac:dyDescent="0.2">
      <c r="A36" s="10"/>
      <c r="B36" s="119" t="str">
        <f>אוג!B36</f>
        <v>החזר חובות - חלק הקרן</v>
      </c>
      <c r="C36" s="129">
        <f t="shared" si="0"/>
        <v>0</v>
      </c>
      <c r="D36" s="331" t="str">
        <f>IF($C$7=אוג!$C$7,אוג!D36,IF($C$7=$AE$2,'שיקוף לעסק'!AA36,'שיקוף לעסק'!AE36))</f>
        <v>לא</v>
      </c>
      <c r="E36" s="332" t="str">
        <f>IF($C$7=אוג!$C$7,אוג!E36,IF($C$7=$AE$2,'שיקוף לעסק'!AB36,'שיקוף לעסק'!AF36))</f>
        <v>עסק</v>
      </c>
      <c r="F36" s="126">
        <f t="shared" si="6"/>
        <v>0</v>
      </c>
      <c r="G36" s="127">
        <f>IF($C$7=אוג!$C$7,אוג!G36,IF($C$7=$AE$2,'שיקוף לעסק'!AC36,'שיקוף לעסק'!AG36))</f>
        <v>0</v>
      </c>
      <c r="H36" s="123">
        <f t="shared" si="7"/>
        <v>0</v>
      </c>
      <c r="I36" s="128">
        <f>IF($C$7=אוג!$C$7,אוג!I36,IF($C$7=$AE$2,'שיקוף לעסק'!AD36,'שיקוף לעסק'!AH36))</f>
        <v>0</v>
      </c>
      <c r="J36" s="129">
        <f t="shared" si="8"/>
        <v>0</v>
      </c>
      <c r="K36" s="10"/>
      <c r="L36" s="177"/>
      <c r="M36" s="185"/>
      <c r="N36" s="246"/>
      <c r="O36" s="186"/>
      <c r="P36" s="281"/>
      <c r="Q36" s="43"/>
      <c r="R36" s="10"/>
      <c r="S36" s="273">
        <f t="shared" si="1"/>
        <v>0.17</v>
      </c>
      <c r="T36" s="56">
        <f t="shared" si="2"/>
        <v>0</v>
      </c>
      <c r="AC36" s="77" t="str">
        <f t="shared" si="10"/>
        <v>החזר חובות - חלק הקרן</v>
      </c>
      <c r="AL36" s="299">
        <f t="shared" si="3"/>
        <v>0</v>
      </c>
      <c r="AM36" s="299">
        <f t="shared" si="4"/>
        <v>0</v>
      </c>
      <c r="AN36" s="299">
        <f t="shared" si="5"/>
        <v>0</v>
      </c>
    </row>
    <row r="37" spans="1:40" ht="15.75" customHeight="1" x14ac:dyDescent="0.2">
      <c r="A37" s="10"/>
      <c r="B37" s="119" t="str">
        <f>אוג!B37</f>
        <v>החזר חובות - חלק הרבית</v>
      </c>
      <c r="C37" s="129">
        <f t="shared" si="0"/>
        <v>0</v>
      </c>
      <c r="D37" s="331" t="str">
        <f>IF($C$7=אוג!$C$7,אוג!D37,IF($C$7=$AE$2,'שיקוף לעסק'!AA37,'שיקוף לעסק'!AE37))</f>
        <v>לא</v>
      </c>
      <c r="E37" s="332" t="str">
        <f>IF($C$7=אוג!$C$7,אוג!E37,IF($C$7=$AE$2,'שיקוף לעסק'!AB37,'שיקוף לעסק'!AF37))</f>
        <v>עסק</v>
      </c>
      <c r="F37" s="126">
        <f t="shared" si="6"/>
        <v>0</v>
      </c>
      <c r="G37" s="127">
        <f>IF($C$7=אוג!$C$7,אוג!G37,IF($C$7=$AE$2,'שיקוף לעסק'!AC37,'שיקוף לעסק'!AG37))</f>
        <v>1</v>
      </c>
      <c r="H37" s="123">
        <f t="shared" si="7"/>
        <v>0</v>
      </c>
      <c r="I37" s="128">
        <f>IF($C$7=אוג!$C$7,אוג!I37,IF($C$7=$AE$2,'שיקוף לעסק'!AD37,'שיקוף לעסק'!AH37))</f>
        <v>0</v>
      </c>
      <c r="J37" s="129">
        <f t="shared" si="8"/>
        <v>0</v>
      </c>
      <c r="K37" s="10"/>
      <c r="L37" s="177"/>
      <c r="M37" s="185"/>
      <c r="N37" s="246"/>
      <c r="O37" s="186"/>
      <c r="P37" s="281"/>
      <c r="Q37" s="43"/>
      <c r="R37" s="10"/>
      <c r="S37" s="273">
        <f t="shared" si="1"/>
        <v>0.17</v>
      </c>
      <c r="T37" s="56">
        <f t="shared" si="2"/>
        <v>0</v>
      </c>
      <c r="AC37" s="77" t="str">
        <f t="shared" si="10"/>
        <v>החזר חובות - חלק הרבית</v>
      </c>
      <c r="AL37" s="299">
        <f t="shared" si="3"/>
        <v>0</v>
      </c>
      <c r="AM37" s="299">
        <f t="shared" si="4"/>
        <v>0</v>
      </c>
      <c r="AN37" s="299">
        <f t="shared" si="5"/>
        <v>0</v>
      </c>
    </row>
    <row r="38" spans="1:40" ht="15.75" customHeight="1" x14ac:dyDescent="0.2">
      <c r="A38" s="10"/>
      <c r="B38" s="119" t="str">
        <f>אוג!B38</f>
        <v>השתלמויות</v>
      </c>
      <c r="C38" s="129">
        <f t="shared" si="0"/>
        <v>0</v>
      </c>
      <c r="D38" s="331" t="str">
        <f>IF($C$7=אוג!$C$7,אוג!D38,IF($C$7=$AE$2,'שיקוף לעסק'!AA38,'שיקוף לעסק'!AE38))</f>
        <v>לא</v>
      </c>
      <c r="E38" s="332" t="str">
        <f>IF($C$7=אוג!$C$7,אוג!E38,IF($C$7=$AE$2,'שיקוף לעסק'!AB38,'שיקוף לעסק'!AF38))</f>
        <v>עסק</v>
      </c>
      <c r="F38" s="126">
        <f t="shared" si="6"/>
        <v>0</v>
      </c>
      <c r="G38" s="127">
        <f>IF($C$7=אוג!$C$7,אוג!G38,IF($C$7=$AE$2,'שיקוף לעסק'!AC38,'שיקוף לעסק'!AG38))</f>
        <v>1</v>
      </c>
      <c r="H38" s="123">
        <f t="shared" si="7"/>
        <v>0</v>
      </c>
      <c r="I38" s="128">
        <f>IF($C$7=אוג!$C$7,אוג!I38,IF($C$7=$AE$2,'שיקוף לעסק'!AD38,'שיקוף לעסק'!AH38))</f>
        <v>1</v>
      </c>
      <c r="J38" s="129">
        <f t="shared" si="8"/>
        <v>0</v>
      </c>
      <c r="K38" s="10"/>
      <c r="L38" s="177"/>
      <c r="M38" s="185"/>
      <c r="N38" s="246"/>
      <c r="O38" s="186"/>
      <c r="P38" s="281"/>
      <c r="Q38" s="43"/>
      <c r="R38" s="10"/>
      <c r="S38" s="273">
        <f t="shared" si="1"/>
        <v>0.17</v>
      </c>
      <c r="T38" s="56">
        <f t="shared" si="2"/>
        <v>0</v>
      </c>
      <c r="AC38" s="77" t="str">
        <f t="shared" si="10"/>
        <v>השתלמויות</v>
      </c>
      <c r="AL38" s="299">
        <f t="shared" si="3"/>
        <v>0</v>
      </c>
      <c r="AM38" s="299">
        <f t="shared" si="4"/>
        <v>0</v>
      </c>
      <c r="AN38" s="299">
        <f t="shared" si="5"/>
        <v>0</v>
      </c>
    </row>
    <row r="39" spans="1:40" ht="15.75" customHeight="1" x14ac:dyDescent="0.2">
      <c r="A39" s="10"/>
      <c r="B39" s="119" t="str">
        <f>אוג!B39</f>
        <v>קנסות</v>
      </c>
      <c r="C39" s="129">
        <f t="shared" si="0"/>
        <v>0</v>
      </c>
      <c r="D39" s="331" t="str">
        <f>IF($C$7=אוג!$C$7,אוג!D39,IF($C$7=$AE$2,'שיקוף לעסק'!AA39,'שיקוף לעסק'!AE39))</f>
        <v>לא</v>
      </c>
      <c r="E39" s="332" t="str">
        <f>IF($C$7=אוג!$C$7,אוג!E39,IF($C$7=$AE$2,'שיקוף לעסק'!AB39,'שיקוף לעסק'!AF39))</f>
        <v>עסק</v>
      </c>
      <c r="F39" s="126">
        <f t="shared" si="6"/>
        <v>0</v>
      </c>
      <c r="G39" s="127">
        <f>IF($C$7=אוג!$C$7,אוג!G39,IF($C$7=$AE$2,'שיקוף לעסק'!AC39,'שיקוף לעסק'!AG39))</f>
        <v>0</v>
      </c>
      <c r="H39" s="123">
        <f t="shared" si="7"/>
        <v>0</v>
      </c>
      <c r="I39" s="128">
        <f>IF($C$7=אוג!$C$7,אוג!I39,IF($C$7=$AE$2,'שיקוף לעסק'!AD39,'שיקוף לעסק'!AH39))</f>
        <v>0</v>
      </c>
      <c r="J39" s="129">
        <f t="shared" si="8"/>
        <v>0</v>
      </c>
      <c r="K39" s="10"/>
      <c r="L39" s="177"/>
      <c r="M39" s="185"/>
      <c r="N39" s="246"/>
      <c r="O39" s="186"/>
      <c r="P39" s="281"/>
      <c r="Q39" s="43"/>
      <c r="R39" s="10"/>
      <c r="S39" s="273">
        <f t="shared" si="1"/>
        <v>0.17</v>
      </c>
      <c r="T39" s="56">
        <f t="shared" si="2"/>
        <v>0</v>
      </c>
      <c r="AC39" s="77" t="str">
        <f t="shared" si="10"/>
        <v>קנסות</v>
      </c>
      <c r="AL39" s="299">
        <f t="shared" si="3"/>
        <v>0</v>
      </c>
      <c r="AM39" s="299">
        <f t="shared" si="4"/>
        <v>0</v>
      </c>
      <c r="AN39" s="299">
        <f t="shared" si="5"/>
        <v>0</v>
      </c>
    </row>
    <row r="40" spans="1:40" ht="15.75" customHeight="1" x14ac:dyDescent="0.2">
      <c r="A40" s="10"/>
      <c r="B40" s="119">
        <f>אוג!B40</f>
        <v>0</v>
      </c>
      <c r="C40" s="139">
        <f t="shared" si="0"/>
        <v>0</v>
      </c>
      <c r="D40" s="333" t="str">
        <f>IF($C$7=אוג!$C$7,אוג!D40,IF($C$7=$AE$2,'שיקוף לעסק'!AA40,'שיקוף לעסק'!AE40))</f>
        <v>לא</v>
      </c>
      <c r="E40" s="334" t="str">
        <f>IF($C$7=אוג!$C$7,אוג!E40,IF($C$7=$AE$2,'שיקוף לעסק'!AB40,'שיקוף לעסק'!AF40))</f>
        <v>עסק</v>
      </c>
      <c r="F40" s="126">
        <f t="shared" si="6"/>
        <v>0</v>
      </c>
      <c r="G40" s="127">
        <f>IF($C$7=אוג!$C$7,אוג!G40,IF($C$7=$AE$2,'שיקוף לעסק'!AC40,'שיקוף לעסק'!AG40))</f>
        <v>0</v>
      </c>
      <c r="H40" s="123">
        <f t="shared" si="7"/>
        <v>0</v>
      </c>
      <c r="I40" s="128">
        <f>IF($C$7=אוג!$C$7,אוג!I40,IF($C$7=$AE$2,'שיקוף לעסק'!AD40,'שיקוף לעסק'!AH40))</f>
        <v>0</v>
      </c>
      <c r="J40" s="129">
        <f t="shared" si="8"/>
        <v>0</v>
      </c>
      <c r="K40" s="10"/>
      <c r="L40" s="177"/>
      <c r="M40" s="185"/>
      <c r="N40" s="246"/>
      <c r="O40" s="186"/>
      <c r="P40" s="281"/>
      <c r="Q40" s="43"/>
      <c r="R40" s="10"/>
      <c r="S40" s="273">
        <f t="shared" si="1"/>
        <v>0.17</v>
      </c>
      <c r="T40" s="56">
        <f t="shared" si="2"/>
        <v>0</v>
      </c>
      <c r="AC40" s="77">
        <f t="shared" si="10"/>
        <v>0</v>
      </c>
      <c r="AL40" s="299">
        <f t="shared" si="3"/>
        <v>0</v>
      </c>
      <c r="AM40" s="299">
        <f t="shared" si="4"/>
        <v>0</v>
      </c>
      <c r="AN40" s="299">
        <f t="shared" si="5"/>
        <v>0</v>
      </c>
    </row>
    <row r="41" spans="1:40" ht="15.75" customHeight="1" x14ac:dyDescent="0.2">
      <c r="A41" s="10"/>
      <c r="B41" s="119">
        <f>אוג!B41</f>
        <v>0</v>
      </c>
      <c r="C41" s="139">
        <f t="shared" si="0"/>
        <v>0</v>
      </c>
      <c r="D41" s="333" t="str">
        <f>IF($C$7=אוג!$C$7,אוג!D41,IF($C$7=$AE$2,'שיקוף לעסק'!AA41,'שיקוף לעסק'!AE41))</f>
        <v>לא</v>
      </c>
      <c r="E41" s="334" t="str">
        <f>IF($C$7=אוג!$C$7,אוג!E41,IF($C$7=$AE$2,'שיקוף לעסק'!AB41,'שיקוף לעסק'!AF41))</f>
        <v>עסק</v>
      </c>
      <c r="F41" s="126">
        <f t="shared" si="6"/>
        <v>0</v>
      </c>
      <c r="G41" s="127">
        <f>IF($C$7=אוג!$C$7,אוג!G41,IF($C$7=$AE$2,'שיקוף לעסק'!AC41,'שיקוף לעסק'!AG41))</f>
        <v>0</v>
      </c>
      <c r="H41" s="123">
        <f t="shared" si="7"/>
        <v>0</v>
      </c>
      <c r="I41" s="128">
        <f>IF($C$7=אוג!$C$7,אוג!I41,IF($C$7=$AE$2,'שיקוף לעסק'!AD41,'שיקוף לעסק'!AH41))</f>
        <v>0</v>
      </c>
      <c r="J41" s="129">
        <f t="shared" si="8"/>
        <v>0</v>
      </c>
      <c r="K41" s="10"/>
      <c r="L41" s="177"/>
      <c r="M41" s="185"/>
      <c r="N41" s="246"/>
      <c r="O41" s="186"/>
      <c r="P41" s="281"/>
      <c r="Q41" s="43"/>
      <c r="R41" s="10"/>
      <c r="S41" s="273">
        <f t="shared" si="1"/>
        <v>0.17</v>
      </c>
      <c r="T41" s="56">
        <f t="shared" si="2"/>
        <v>0</v>
      </c>
      <c r="AC41" s="77">
        <f t="shared" si="10"/>
        <v>0</v>
      </c>
      <c r="AL41" s="299">
        <f t="shared" si="3"/>
        <v>0</v>
      </c>
      <c r="AM41" s="299">
        <f t="shared" si="4"/>
        <v>0</v>
      </c>
      <c r="AN41" s="299">
        <f t="shared" si="5"/>
        <v>0</v>
      </c>
    </row>
    <row r="42" spans="1:40" ht="15.75" customHeight="1" x14ac:dyDescent="0.2">
      <c r="A42" s="10"/>
      <c r="B42" s="119">
        <f>אוג!B42</f>
        <v>0</v>
      </c>
      <c r="C42" s="139">
        <f t="shared" si="0"/>
        <v>0</v>
      </c>
      <c r="D42" s="333" t="str">
        <f>IF($C$7=אוג!$C$7,אוג!D42,IF($C$7=$AE$2,'שיקוף לעסק'!AA42,'שיקוף לעסק'!AE42))</f>
        <v>לא</v>
      </c>
      <c r="E42" s="334" t="str">
        <f>IF($C$7=אוג!$C$7,אוג!E42,IF($C$7=$AE$2,'שיקוף לעסק'!AB42,'שיקוף לעסק'!AF42))</f>
        <v>עסק</v>
      </c>
      <c r="F42" s="126">
        <f t="shared" si="6"/>
        <v>0</v>
      </c>
      <c r="G42" s="127">
        <f>IF($C$7=אוג!$C$7,אוג!G42,IF($C$7=$AE$2,'שיקוף לעסק'!AC42,'שיקוף לעסק'!AG42))</f>
        <v>0</v>
      </c>
      <c r="H42" s="123">
        <f t="shared" si="7"/>
        <v>0</v>
      </c>
      <c r="I42" s="128">
        <f>IF($C$7=אוג!$C$7,אוג!I42,IF($C$7=$AE$2,'שיקוף לעסק'!AD42,'שיקוף לעסק'!AH42))</f>
        <v>0</v>
      </c>
      <c r="J42" s="129">
        <f t="shared" si="8"/>
        <v>0</v>
      </c>
      <c r="K42" s="10"/>
      <c r="L42" s="177"/>
      <c r="M42" s="185"/>
      <c r="N42" s="246"/>
      <c r="O42" s="186"/>
      <c r="P42" s="281"/>
      <c r="Q42" s="43"/>
      <c r="R42" s="10"/>
      <c r="S42" s="273">
        <f t="shared" si="1"/>
        <v>0.17</v>
      </c>
      <c r="T42" s="56">
        <f t="shared" si="2"/>
        <v>0</v>
      </c>
      <c r="AC42" s="77">
        <f t="shared" si="10"/>
        <v>0</v>
      </c>
      <c r="AL42" s="299">
        <f t="shared" si="3"/>
        <v>0</v>
      </c>
      <c r="AM42" s="299">
        <f t="shared" si="4"/>
        <v>0</v>
      </c>
      <c r="AN42" s="299">
        <f t="shared" si="5"/>
        <v>0</v>
      </c>
    </row>
    <row r="43" spans="1:40" ht="15.75" customHeight="1" x14ac:dyDescent="0.2">
      <c r="A43" s="10"/>
      <c r="B43" s="119">
        <f>אוג!B43</f>
        <v>0</v>
      </c>
      <c r="C43" s="139">
        <f t="shared" si="0"/>
        <v>0</v>
      </c>
      <c r="D43" s="333" t="str">
        <f>IF($C$7=אוג!$C$7,אוג!D43,IF($C$7=$AE$2,'שיקוף לעסק'!AA43,'שיקוף לעסק'!AE43))</f>
        <v>לא</v>
      </c>
      <c r="E43" s="334" t="str">
        <f>IF($C$7=אוג!$C$7,אוג!E43,IF($C$7=$AE$2,'שיקוף לעסק'!AB43,'שיקוף לעסק'!AF43))</f>
        <v>עסק</v>
      </c>
      <c r="F43" s="126">
        <f t="shared" si="6"/>
        <v>0</v>
      </c>
      <c r="G43" s="127">
        <f>IF($C$7=אוג!$C$7,אוג!G43,IF($C$7=$AE$2,'שיקוף לעסק'!AC43,'שיקוף לעסק'!AG43))</f>
        <v>0</v>
      </c>
      <c r="H43" s="123">
        <f t="shared" si="7"/>
        <v>0</v>
      </c>
      <c r="I43" s="128">
        <f>IF($C$7=אוג!$C$7,אוג!I43,IF($C$7=$AE$2,'שיקוף לעסק'!AD43,'שיקוף לעסק'!AH43))</f>
        <v>0</v>
      </c>
      <c r="J43" s="129">
        <f t="shared" si="8"/>
        <v>0</v>
      </c>
      <c r="K43" s="10"/>
      <c r="L43" s="177"/>
      <c r="M43" s="185"/>
      <c r="N43" s="246"/>
      <c r="O43" s="186"/>
      <c r="P43" s="281"/>
      <c r="Q43" s="43"/>
      <c r="R43" s="10"/>
      <c r="S43" s="273">
        <f t="shared" si="1"/>
        <v>0.17</v>
      </c>
      <c r="T43" s="56">
        <f t="shared" si="2"/>
        <v>0</v>
      </c>
      <c r="AC43" s="77">
        <f t="shared" si="10"/>
        <v>0</v>
      </c>
      <c r="AL43" s="299">
        <f t="shared" si="3"/>
        <v>0</v>
      </c>
      <c r="AM43" s="299">
        <f t="shared" si="4"/>
        <v>0</v>
      </c>
      <c r="AN43" s="299">
        <f t="shared" si="5"/>
        <v>0</v>
      </c>
    </row>
    <row r="44" spans="1:40" ht="15.75" customHeight="1" thickBot="1" x14ac:dyDescent="0.25">
      <c r="A44" s="10"/>
      <c r="B44" s="120">
        <f>אוג!B44</f>
        <v>0</v>
      </c>
      <c r="C44" s="140">
        <f t="shared" si="0"/>
        <v>0</v>
      </c>
      <c r="D44" s="333" t="str">
        <f>IF($C$7=אוג!$C$7,אוג!D44,IF($C$7=$AE$2,'שיקוף לעסק'!AA44,'שיקוף לעסק'!AE44))</f>
        <v>לא</v>
      </c>
      <c r="E44" s="334" t="str">
        <f>IF($C$7=אוג!$C$7,אוג!E44,IF($C$7=$AE$2,'שיקוף לעסק'!AB44,'שיקוף לעסק'!AF44))</f>
        <v>עסק</v>
      </c>
      <c r="F44" s="130">
        <f t="shared" si="6"/>
        <v>0</v>
      </c>
      <c r="G44" s="131">
        <f>IF($C$7=אוג!$C$7,אוג!G44,IF($C$7=$AE$2,'שיקוף לעסק'!AC44,'שיקוף לעסק'!AG44))</f>
        <v>0</v>
      </c>
      <c r="H44" s="132">
        <f t="shared" si="7"/>
        <v>0</v>
      </c>
      <c r="I44" s="133">
        <f>IF($C$7=אוג!$C$7,אוג!I44,IF($C$7=$AE$2,'שיקוף לעסק'!AD44,'שיקוף לעסק'!AH44))</f>
        <v>0</v>
      </c>
      <c r="J44" s="134">
        <f t="shared" si="8"/>
        <v>0</v>
      </c>
      <c r="K44" s="10"/>
      <c r="L44" s="177"/>
      <c r="M44" s="185"/>
      <c r="N44" s="246"/>
      <c r="O44" s="186"/>
      <c r="P44" s="281"/>
      <c r="Q44" s="43"/>
      <c r="R44" s="10"/>
      <c r="S44" s="273">
        <f t="shared" si="1"/>
        <v>0.17</v>
      </c>
      <c r="T44" s="56">
        <f t="shared" si="2"/>
        <v>0</v>
      </c>
      <c r="AC44" s="115">
        <f t="shared" si="10"/>
        <v>0</v>
      </c>
      <c r="AL44" s="299">
        <f t="shared" si="3"/>
        <v>0</v>
      </c>
      <c r="AM44" s="299">
        <f t="shared" si="4"/>
        <v>0</v>
      </c>
      <c r="AN44" s="299">
        <f t="shared" si="5"/>
        <v>0</v>
      </c>
    </row>
    <row r="45" spans="1:40" ht="15.75" customHeight="1" thickBot="1" x14ac:dyDescent="0.25">
      <c r="A45" s="10"/>
      <c r="B45" s="112" t="s">
        <v>49</v>
      </c>
      <c r="C45" s="87">
        <f>SUM(C11:C44)</f>
        <v>0</v>
      </c>
      <c r="D45" s="193"/>
      <c r="E45" s="318"/>
      <c r="F45" s="88">
        <f>SUM(F11:F44)</f>
        <v>0</v>
      </c>
      <c r="G45" s="21"/>
      <c r="H45" s="89">
        <f>SUM(H11:H44)</f>
        <v>0</v>
      </c>
      <c r="I45" s="21"/>
      <c r="J45" s="87">
        <f>SUM(J11:J44)</f>
        <v>0</v>
      </c>
      <c r="K45" s="10"/>
      <c r="L45" s="177"/>
      <c r="M45" s="185"/>
      <c r="N45" s="246"/>
      <c r="O45" s="186"/>
      <c r="P45" s="281"/>
      <c r="Q45" s="43"/>
      <c r="R45" s="10"/>
      <c r="S45" s="273">
        <f t="shared" si="1"/>
        <v>0.17</v>
      </c>
      <c r="T45" s="56">
        <f t="shared" si="2"/>
        <v>0</v>
      </c>
    </row>
    <row r="46" spans="1:40" ht="15.75" customHeight="1" x14ac:dyDescent="0.2">
      <c r="A46" s="10"/>
      <c r="B46" s="15"/>
      <c r="C46" s="38"/>
      <c r="D46" s="38"/>
      <c r="E46" s="38"/>
      <c r="F46" s="38"/>
      <c r="G46" s="38"/>
      <c r="H46" s="38"/>
      <c r="I46" s="38"/>
      <c r="J46" s="38"/>
      <c r="K46" s="10"/>
      <c r="L46" s="188"/>
      <c r="M46" s="185"/>
      <c r="N46" s="246"/>
      <c r="O46" s="185"/>
      <c r="P46" s="281"/>
      <c r="Q46" s="43"/>
      <c r="R46" s="10"/>
      <c r="S46" s="273">
        <f t="shared" si="1"/>
        <v>0.17</v>
      </c>
      <c r="T46" s="56">
        <f t="shared" si="2"/>
        <v>0</v>
      </c>
    </row>
    <row r="47" spans="1:40" ht="15.75" customHeight="1" x14ac:dyDescent="0.2">
      <c r="A47" s="10"/>
      <c r="K47" s="10"/>
      <c r="L47" s="177"/>
      <c r="M47" s="185"/>
      <c r="N47" s="246"/>
      <c r="O47" s="186"/>
      <c r="P47" s="281"/>
      <c r="Q47" s="43"/>
      <c r="R47" s="10"/>
      <c r="S47" s="273">
        <f t="shared" si="1"/>
        <v>0.17</v>
      </c>
      <c r="T47" s="56">
        <f t="shared" si="2"/>
        <v>0</v>
      </c>
    </row>
    <row r="48" spans="1:40" ht="15.75" customHeight="1" x14ac:dyDescent="0.2">
      <c r="A48" s="10"/>
      <c r="K48" s="10"/>
      <c r="L48" s="177"/>
      <c r="M48" s="185"/>
      <c r="N48" s="246"/>
      <c r="O48" s="186"/>
      <c r="P48" s="281"/>
      <c r="Q48" s="43"/>
      <c r="R48" s="10"/>
      <c r="S48" s="273">
        <f t="shared" si="1"/>
        <v>0.17</v>
      </c>
      <c r="T48" s="56">
        <f t="shared" si="2"/>
        <v>0</v>
      </c>
    </row>
    <row r="49" spans="12:20" x14ac:dyDescent="0.2">
      <c r="L49" s="177"/>
      <c r="M49" s="185"/>
      <c r="N49" s="246"/>
      <c r="O49" s="186"/>
      <c r="P49" s="281"/>
      <c r="Q49" s="43"/>
      <c r="S49" s="273">
        <f t="shared" si="1"/>
        <v>0.17</v>
      </c>
      <c r="T49" s="56">
        <f t="shared" si="2"/>
        <v>0</v>
      </c>
    </row>
    <row r="50" spans="12:20" x14ac:dyDescent="0.2">
      <c r="L50" s="177"/>
      <c r="M50" s="185"/>
      <c r="N50" s="246"/>
      <c r="O50" s="186"/>
      <c r="P50" s="281"/>
      <c r="Q50" s="43"/>
      <c r="S50" s="273">
        <f t="shared" si="1"/>
        <v>0.17</v>
      </c>
      <c r="T50" s="56">
        <f t="shared" si="2"/>
        <v>0</v>
      </c>
    </row>
    <row r="51" spans="12:20" x14ac:dyDescent="0.2">
      <c r="L51" s="177"/>
      <c r="M51" s="185"/>
      <c r="N51" s="246"/>
      <c r="O51" s="186"/>
      <c r="P51" s="281"/>
      <c r="Q51" s="43"/>
      <c r="S51" s="273">
        <f t="shared" si="1"/>
        <v>0.17</v>
      </c>
      <c r="T51" s="56">
        <f t="shared" si="2"/>
        <v>0</v>
      </c>
    </row>
    <row r="52" spans="12:20" x14ac:dyDescent="0.2">
      <c r="L52" s="177"/>
      <c r="M52" s="185"/>
      <c r="N52" s="246"/>
      <c r="O52" s="186"/>
      <c r="P52" s="281"/>
      <c r="Q52" s="43"/>
      <c r="S52" s="273">
        <f t="shared" si="1"/>
        <v>0.17</v>
      </c>
      <c r="T52" s="56">
        <f t="shared" si="2"/>
        <v>0</v>
      </c>
    </row>
    <row r="53" spans="12:20" x14ac:dyDescent="0.2">
      <c r="L53" s="177"/>
      <c r="M53" s="185"/>
      <c r="N53" s="246"/>
      <c r="O53" s="186"/>
      <c r="P53" s="281"/>
      <c r="Q53" s="43"/>
      <c r="S53" s="273">
        <f t="shared" si="1"/>
        <v>0.17</v>
      </c>
      <c r="T53" s="56">
        <f t="shared" si="2"/>
        <v>0</v>
      </c>
    </row>
    <row r="54" spans="12:20" x14ac:dyDescent="0.2">
      <c r="L54" s="177"/>
      <c r="M54" s="185"/>
      <c r="N54" s="246"/>
      <c r="O54" s="186"/>
      <c r="P54" s="281"/>
      <c r="Q54" s="43"/>
      <c r="S54" s="273">
        <f t="shared" si="1"/>
        <v>0.17</v>
      </c>
      <c r="T54" s="56">
        <f t="shared" si="2"/>
        <v>0</v>
      </c>
    </row>
    <row r="55" spans="12:20" x14ac:dyDescent="0.2">
      <c r="L55" s="177"/>
      <c r="M55" s="185"/>
      <c r="N55" s="246"/>
      <c r="O55" s="186"/>
      <c r="P55" s="281"/>
      <c r="Q55" s="43"/>
      <c r="S55" s="273">
        <f t="shared" si="1"/>
        <v>0.17</v>
      </c>
      <c r="T55" s="56">
        <f t="shared" si="2"/>
        <v>0</v>
      </c>
    </row>
    <row r="56" spans="12:20" x14ac:dyDescent="0.2">
      <c r="L56" s="177"/>
      <c r="M56" s="185"/>
      <c r="N56" s="246"/>
      <c r="O56" s="186"/>
      <c r="P56" s="281"/>
      <c r="Q56" s="43"/>
      <c r="S56" s="273">
        <f t="shared" si="1"/>
        <v>0.17</v>
      </c>
      <c r="T56" s="56">
        <f t="shared" si="2"/>
        <v>0</v>
      </c>
    </row>
    <row r="57" spans="12:20" x14ac:dyDescent="0.2">
      <c r="L57" s="177"/>
      <c r="M57" s="185"/>
      <c r="N57" s="246"/>
      <c r="O57" s="186"/>
      <c r="P57" s="281"/>
      <c r="Q57" s="43"/>
      <c r="S57" s="273">
        <f t="shared" si="1"/>
        <v>0.17</v>
      </c>
      <c r="T57" s="56">
        <f t="shared" si="2"/>
        <v>0</v>
      </c>
    </row>
    <row r="58" spans="12:20" x14ac:dyDescent="0.2">
      <c r="L58" s="177"/>
      <c r="M58" s="185"/>
      <c r="N58" s="246"/>
      <c r="O58" s="186"/>
      <c r="P58" s="281"/>
      <c r="Q58" s="43"/>
      <c r="S58" s="273">
        <f t="shared" si="1"/>
        <v>0.17</v>
      </c>
      <c r="T58" s="56">
        <f t="shared" si="2"/>
        <v>0</v>
      </c>
    </row>
    <row r="59" spans="12:20" x14ac:dyDescent="0.2">
      <c r="L59" s="177"/>
      <c r="M59" s="185"/>
      <c r="N59" s="246"/>
      <c r="O59" s="186"/>
      <c r="P59" s="281"/>
      <c r="Q59" s="43"/>
      <c r="S59" s="273">
        <f t="shared" si="1"/>
        <v>0.17</v>
      </c>
      <c r="T59" s="56">
        <f t="shared" si="2"/>
        <v>0</v>
      </c>
    </row>
    <row r="60" spans="12:20" x14ac:dyDescent="0.2">
      <c r="L60" s="177"/>
      <c r="M60" s="185"/>
      <c r="N60" s="246"/>
      <c r="O60" s="186"/>
      <c r="P60" s="281"/>
      <c r="Q60" s="43"/>
      <c r="S60" s="273">
        <f t="shared" si="1"/>
        <v>0.17</v>
      </c>
      <c r="T60" s="56">
        <f t="shared" si="2"/>
        <v>0</v>
      </c>
    </row>
    <row r="61" spans="12:20" x14ac:dyDescent="0.2">
      <c r="L61" s="177"/>
      <c r="M61" s="185"/>
      <c r="N61" s="246"/>
      <c r="O61" s="186"/>
      <c r="P61" s="281"/>
      <c r="Q61" s="43"/>
      <c r="S61" s="273">
        <f t="shared" si="1"/>
        <v>0.17</v>
      </c>
      <c r="T61" s="56">
        <f t="shared" si="2"/>
        <v>0</v>
      </c>
    </row>
    <row r="62" spans="12:20" x14ac:dyDescent="0.2">
      <c r="L62" s="177"/>
      <c r="M62" s="185"/>
      <c r="N62" s="246"/>
      <c r="O62" s="186"/>
      <c r="P62" s="281"/>
      <c r="Q62" s="43"/>
      <c r="S62" s="273">
        <f t="shared" si="1"/>
        <v>0.17</v>
      </c>
      <c r="T62" s="56">
        <f t="shared" si="2"/>
        <v>0</v>
      </c>
    </row>
    <row r="63" spans="12:20" x14ac:dyDescent="0.2">
      <c r="L63" s="177"/>
      <c r="M63" s="185"/>
      <c r="N63" s="246"/>
      <c r="O63" s="186"/>
      <c r="P63" s="281"/>
      <c r="Q63" s="43"/>
      <c r="S63" s="273">
        <f t="shared" si="1"/>
        <v>0.17</v>
      </c>
      <c r="T63" s="56">
        <f t="shared" si="2"/>
        <v>0</v>
      </c>
    </row>
    <row r="64" spans="12:20" x14ac:dyDescent="0.2">
      <c r="L64" s="177"/>
      <c r="M64" s="185"/>
      <c r="N64" s="246"/>
      <c r="O64" s="186"/>
      <c r="P64" s="281"/>
      <c r="Q64" s="43"/>
      <c r="S64" s="273">
        <f t="shared" si="1"/>
        <v>0.17</v>
      </c>
      <c r="T64" s="56">
        <f t="shared" si="2"/>
        <v>0</v>
      </c>
    </row>
    <row r="65" spans="12:20" x14ac:dyDescent="0.2">
      <c r="L65" s="177"/>
      <c r="M65" s="185"/>
      <c r="N65" s="246"/>
      <c r="O65" s="186"/>
      <c r="P65" s="281"/>
      <c r="Q65" s="43"/>
      <c r="S65" s="273">
        <f t="shared" si="1"/>
        <v>0.17</v>
      </c>
      <c r="T65" s="56">
        <f t="shared" si="2"/>
        <v>0</v>
      </c>
    </row>
    <row r="66" spans="12:20" x14ac:dyDescent="0.2">
      <c r="L66" s="177"/>
      <c r="M66" s="185"/>
      <c r="N66" s="246"/>
      <c r="O66" s="186"/>
      <c r="P66" s="281"/>
      <c r="Q66" s="43"/>
      <c r="S66" s="273">
        <f t="shared" si="1"/>
        <v>0.17</v>
      </c>
      <c r="T66" s="56">
        <f t="shared" si="2"/>
        <v>0</v>
      </c>
    </row>
    <row r="67" spans="12:20" x14ac:dyDescent="0.2">
      <c r="L67" s="177"/>
      <c r="M67" s="185"/>
      <c r="N67" s="246"/>
      <c r="O67" s="186"/>
      <c r="P67" s="281"/>
      <c r="Q67" s="43"/>
      <c r="S67" s="273">
        <f t="shared" si="1"/>
        <v>0.17</v>
      </c>
      <c r="T67" s="56">
        <f t="shared" si="2"/>
        <v>0</v>
      </c>
    </row>
    <row r="68" spans="12:20" x14ac:dyDescent="0.2">
      <c r="L68" s="177"/>
      <c r="M68" s="185"/>
      <c r="N68" s="246"/>
      <c r="O68" s="186"/>
      <c r="P68" s="281"/>
      <c r="Q68" s="43"/>
      <c r="S68" s="273">
        <f t="shared" si="1"/>
        <v>0.17</v>
      </c>
      <c r="T68" s="56">
        <f t="shared" si="2"/>
        <v>0</v>
      </c>
    </row>
    <row r="69" spans="12:20" x14ac:dyDescent="0.2">
      <c r="L69" s="177"/>
      <c r="M69" s="185"/>
      <c r="N69" s="246"/>
      <c r="O69" s="186"/>
      <c r="P69" s="281"/>
      <c r="Q69" s="43"/>
      <c r="S69" s="273">
        <f t="shared" si="1"/>
        <v>0.17</v>
      </c>
      <c r="T69" s="56">
        <f t="shared" si="2"/>
        <v>0</v>
      </c>
    </row>
    <row r="70" spans="12:20" x14ac:dyDescent="0.2">
      <c r="L70" s="177"/>
      <c r="M70" s="185"/>
      <c r="N70" s="246"/>
      <c r="O70" s="186"/>
      <c r="P70" s="281"/>
      <c r="Q70" s="43"/>
      <c r="S70" s="273">
        <f t="shared" si="1"/>
        <v>0.17</v>
      </c>
      <c r="T70" s="56">
        <f t="shared" si="2"/>
        <v>0</v>
      </c>
    </row>
    <row r="71" spans="12:20" x14ac:dyDescent="0.2">
      <c r="L71" s="177"/>
      <c r="M71" s="185"/>
      <c r="N71" s="246"/>
      <c r="O71" s="186"/>
      <c r="P71" s="281"/>
      <c r="Q71" s="43"/>
      <c r="S71" s="273">
        <f t="shared" si="1"/>
        <v>0.17</v>
      </c>
      <c r="T71" s="56">
        <f t="shared" si="2"/>
        <v>0</v>
      </c>
    </row>
    <row r="72" spans="12:20" x14ac:dyDescent="0.2">
      <c r="L72" s="177"/>
      <c r="M72" s="185"/>
      <c r="N72" s="246"/>
      <c r="O72" s="186"/>
      <c r="P72" s="281"/>
      <c r="Q72" s="43"/>
      <c r="S72" s="273">
        <f t="shared" si="1"/>
        <v>0.17</v>
      </c>
      <c r="T72" s="56">
        <f t="shared" si="2"/>
        <v>0</v>
      </c>
    </row>
    <row r="73" spans="12:20" x14ac:dyDescent="0.2">
      <c r="L73" s="177"/>
      <c r="M73" s="185"/>
      <c r="N73" s="246"/>
      <c r="O73" s="186"/>
      <c r="P73" s="281"/>
      <c r="Q73" s="43"/>
      <c r="S73" s="273">
        <f t="shared" si="1"/>
        <v>0.17</v>
      </c>
      <c r="T73" s="56">
        <f t="shared" si="2"/>
        <v>0</v>
      </c>
    </row>
    <row r="74" spans="12:20" x14ac:dyDescent="0.2">
      <c r="L74" s="177"/>
      <c r="M74" s="185"/>
      <c r="N74" s="246"/>
      <c r="O74" s="186"/>
      <c r="P74" s="281"/>
      <c r="Q74" s="43"/>
      <c r="S74" s="273">
        <f t="shared" si="1"/>
        <v>0.17</v>
      </c>
      <c r="T74" s="56">
        <f t="shared" si="2"/>
        <v>0</v>
      </c>
    </row>
    <row r="75" spans="12:20" x14ac:dyDescent="0.2">
      <c r="L75" s="177"/>
      <c r="M75" s="185"/>
      <c r="N75" s="246"/>
      <c r="O75" s="186"/>
      <c r="P75" s="281"/>
      <c r="Q75" s="43"/>
      <c r="S75" s="273">
        <f t="shared" ref="S75:S138" si="11">$AG$2</f>
        <v>0.17</v>
      </c>
      <c r="T75" s="56">
        <f t="shared" ref="T75:T138" si="12">IF(M75=$AC$10,N75-N75/(1+S75),0)</f>
        <v>0</v>
      </c>
    </row>
    <row r="76" spans="12:20" x14ac:dyDescent="0.2">
      <c r="L76" s="177"/>
      <c r="M76" s="185"/>
      <c r="N76" s="246"/>
      <c r="O76" s="186"/>
      <c r="P76" s="281"/>
      <c r="Q76" s="43"/>
      <c r="S76" s="273">
        <f t="shared" si="11"/>
        <v>0.17</v>
      </c>
      <c r="T76" s="56">
        <f t="shared" si="12"/>
        <v>0</v>
      </c>
    </row>
    <row r="77" spans="12:20" x14ac:dyDescent="0.2">
      <c r="L77" s="177"/>
      <c r="M77" s="185"/>
      <c r="N77" s="246"/>
      <c r="O77" s="186"/>
      <c r="P77" s="281"/>
      <c r="Q77" s="43"/>
      <c r="S77" s="273">
        <f t="shared" si="11"/>
        <v>0.17</v>
      </c>
      <c r="T77" s="56">
        <f t="shared" si="12"/>
        <v>0</v>
      </c>
    </row>
    <row r="78" spans="12:20" x14ac:dyDescent="0.2">
      <c r="L78" s="177"/>
      <c r="M78" s="185"/>
      <c r="N78" s="246"/>
      <c r="O78" s="186"/>
      <c r="P78" s="281"/>
      <c r="Q78" s="43"/>
      <c r="S78" s="273">
        <f t="shared" si="11"/>
        <v>0.17</v>
      </c>
      <c r="T78" s="56">
        <f t="shared" si="12"/>
        <v>0</v>
      </c>
    </row>
    <row r="79" spans="12:20" x14ac:dyDescent="0.2">
      <c r="L79" s="188"/>
      <c r="M79" s="185"/>
      <c r="N79" s="246"/>
      <c r="O79" s="185"/>
      <c r="P79" s="281"/>
      <c r="Q79" s="43"/>
      <c r="S79" s="273">
        <f t="shared" si="11"/>
        <v>0.17</v>
      </c>
      <c r="T79" s="56">
        <f t="shared" si="12"/>
        <v>0</v>
      </c>
    </row>
    <row r="80" spans="12:20" x14ac:dyDescent="0.2">
      <c r="L80" s="177"/>
      <c r="M80" s="185"/>
      <c r="N80" s="246"/>
      <c r="O80" s="186"/>
      <c r="P80" s="281"/>
      <c r="Q80" s="43"/>
      <c r="S80" s="273">
        <f t="shared" si="11"/>
        <v>0.17</v>
      </c>
      <c r="T80" s="56">
        <f t="shared" si="12"/>
        <v>0</v>
      </c>
    </row>
    <row r="81" spans="12:20" x14ac:dyDescent="0.2">
      <c r="L81" s="177"/>
      <c r="M81" s="185"/>
      <c r="N81" s="246"/>
      <c r="O81" s="186"/>
      <c r="P81" s="281"/>
      <c r="Q81" s="43"/>
      <c r="S81" s="273">
        <f t="shared" si="11"/>
        <v>0.17</v>
      </c>
      <c r="T81" s="56">
        <f t="shared" si="12"/>
        <v>0</v>
      </c>
    </row>
    <row r="82" spans="12:20" x14ac:dyDescent="0.2">
      <c r="L82" s="177"/>
      <c r="M82" s="185"/>
      <c r="N82" s="246"/>
      <c r="O82" s="186"/>
      <c r="P82" s="281"/>
      <c r="Q82" s="43"/>
      <c r="S82" s="273">
        <f t="shared" si="11"/>
        <v>0.17</v>
      </c>
      <c r="T82" s="56">
        <f t="shared" si="12"/>
        <v>0</v>
      </c>
    </row>
    <row r="83" spans="12:20" x14ac:dyDescent="0.2">
      <c r="L83" s="177"/>
      <c r="M83" s="185"/>
      <c r="N83" s="246"/>
      <c r="O83" s="186"/>
      <c r="P83" s="281"/>
      <c r="Q83" s="43"/>
      <c r="S83" s="273">
        <f t="shared" si="11"/>
        <v>0.17</v>
      </c>
      <c r="T83" s="56">
        <f t="shared" si="12"/>
        <v>0</v>
      </c>
    </row>
    <row r="84" spans="12:20" x14ac:dyDescent="0.2">
      <c r="L84" s="177"/>
      <c r="M84" s="185"/>
      <c r="N84" s="246"/>
      <c r="O84" s="186"/>
      <c r="P84" s="281"/>
      <c r="Q84" s="43"/>
      <c r="S84" s="273">
        <f t="shared" si="11"/>
        <v>0.17</v>
      </c>
      <c r="T84" s="56">
        <f t="shared" si="12"/>
        <v>0</v>
      </c>
    </row>
    <row r="85" spans="12:20" x14ac:dyDescent="0.2">
      <c r="L85" s="177"/>
      <c r="M85" s="185"/>
      <c r="N85" s="246"/>
      <c r="O85" s="186"/>
      <c r="P85" s="281"/>
      <c r="Q85" s="43"/>
      <c r="S85" s="273">
        <f t="shared" si="11"/>
        <v>0.17</v>
      </c>
      <c r="T85" s="56">
        <f t="shared" si="12"/>
        <v>0</v>
      </c>
    </row>
    <row r="86" spans="12:20" x14ac:dyDescent="0.2">
      <c r="L86" s="177"/>
      <c r="M86" s="185"/>
      <c r="N86" s="246"/>
      <c r="O86" s="186"/>
      <c r="P86" s="281"/>
      <c r="Q86" s="43"/>
      <c r="S86" s="273">
        <f t="shared" si="11"/>
        <v>0.17</v>
      </c>
      <c r="T86" s="56">
        <f t="shared" si="12"/>
        <v>0</v>
      </c>
    </row>
    <row r="87" spans="12:20" x14ac:dyDescent="0.2">
      <c r="L87" s="177"/>
      <c r="M87" s="185"/>
      <c r="N87" s="246"/>
      <c r="O87" s="186"/>
      <c r="P87" s="281"/>
      <c r="Q87" s="43"/>
      <c r="S87" s="273">
        <f t="shared" si="11"/>
        <v>0.17</v>
      </c>
      <c r="T87" s="56">
        <f t="shared" si="12"/>
        <v>0</v>
      </c>
    </row>
    <row r="88" spans="12:20" x14ac:dyDescent="0.2">
      <c r="L88" s="177"/>
      <c r="M88" s="185"/>
      <c r="N88" s="246"/>
      <c r="O88" s="186"/>
      <c r="P88" s="281"/>
      <c r="Q88" s="43"/>
      <c r="S88" s="273">
        <f t="shared" si="11"/>
        <v>0.17</v>
      </c>
      <c r="T88" s="56">
        <f t="shared" si="12"/>
        <v>0</v>
      </c>
    </row>
    <row r="89" spans="12:20" x14ac:dyDescent="0.2">
      <c r="L89" s="177"/>
      <c r="M89" s="185"/>
      <c r="N89" s="246"/>
      <c r="O89" s="186"/>
      <c r="P89" s="281"/>
      <c r="Q89" s="43"/>
      <c r="S89" s="273">
        <f t="shared" si="11"/>
        <v>0.17</v>
      </c>
      <c r="T89" s="56">
        <f t="shared" si="12"/>
        <v>0</v>
      </c>
    </row>
    <row r="90" spans="12:20" x14ac:dyDescent="0.2">
      <c r="L90" s="177"/>
      <c r="M90" s="185"/>
      <c r="N90" s="246"/>
      <c r="O90" s="186"/>
      <c r="P90" s="281"/>
      <c r="Q90" s="43"/>
      <c r="S90" s="273">
        <f t="shared" si="11"/>
        <v>0.17</v>
      </c>
      <c r="T90" s="56">
        <f t="shared" si="12"/>
        <v>0</v>
      </c>
    </row>
    <row r="91" spans="12:20" x14ac:dyDescent="0.2">
      <c r="L91" s="177"/>
      <c r="M91" s="185"/>
      <c r="N91" s="246"/>
      <c r="O91" s="186"/>
      <c r="P91" s="281"/>
      <c r="Q91" s="43"/>
      <c r="S91" s="273">
        <f t="shared" si="11"/>
        <v>0.17</v>
      </c>
      <c r="T91" s="56">
        <f t="shared" si="12"/>
        <v>0</v>
      </c>
    </row>
    <row r="92" spans="12:20" x14ac:dyDescent="0.2">
      <c r="L92" s="177"/>
      <c r="M92" s="185"/>
      <c r="N92" s="246"/>
      <c r="O92" s="186"/>
      <c r="P92" s="281"/>
      <c r="Q92" s="43"/>
      <c r="S92" s="273">
        <f t="shared" si="11"/>
        <v>0.17</v>
      </c>
      <c r="T92" s="56">
        <f t="shared" si="12"/>
        <v>0</v>
      </c>
    </row>
    <row r="93" spans="12:20" x14ac:dyDescent="0.2">
      <c r="L93" s="177"/>
      <c r="M93" s="185"/>
      <c r="N93" s="246"/>
      <c r="O93" s="186"/>
      <c r="P93" s="281"/>
      <c r="Q93" s="43"/>
      <c r="S93" s="273">
        <f t="shared" si="11"/>
        <v>0.17</v>
      </c>
      <c r="T93" s="56">
        <f t="shared" si="12"/>
        <v>0</v>
      </c>
    </row>
    <row r="94" spans="12:20" x14ac:dyDescent="0.2">
      <c r="L94" s="177"/>
      <c r="M94" s="185"/>
      <c r="N94" s="246"/>
      <c r="O94" s="186"/>
      <c r="P94" s="281"/>
      <c r="Q94" s="43"/>
      <c r="S94" s="273">
        <f t="shared" si="11"/>
        <v>0.17</v>
      </c>
      <c r="T94" s="56">
        <f t="shared" si="12"/>
        <v>0</v>
      </c>
    </row>
    <row r="95" spans="12:20" x14ac:dyDescent="0.2">
      <c r="L95" s="177"/>
      <c r="M95" s="185"/>
      <c r="N95" s="246"/>
      <c r="O95" s="186"/>
      <c r="P95" s="281"/>
      <c r="Q95" s="43"/>
      <c r="S95" s="273">
        <f t="shared" si="11"/>
        <v>0.17</v>
      </c>
      <c r="T95" s="56">
        <f t="shared" si="12"/>
        <v>0</v>
      </c>
    </row>
    <row r="96" spans="12:20" x14ac:dyDescent="0.2">
      <c r="L96" s="177"/>
      <c r="M96" s="185"/>
      <c r="N96" s="246"/>
      <c r="O96" s="186"/>
      <c r="P96" s="281"/>
      <c r="Q96" s="43"/>
      <c r="S96" s="273">
        <f t="shared" si="11"/>
        <v>0.17</v>
      </c>
      <c r="T96" s="56">
        <f t="shared" si="12"/>
        <v>0</v>
      </c>
    </row>
    <row r="97" spans="12:20" x14ac:dyDescent="0.2">
      <c r="L97" s="177"/>
      <c r="M97" s="185"/>
      <c r="N97" s="246"/>
      <c r="O97" s="186"/>
      <c r="P97" s="281"/>
      <c r="Q97" s="43"/>
      <c r="S97" s="273">
        <f t="shared" si="11"/>
        <v>0.17</v>
      </c>
      <c r="T97" s="56">
        <f t="shared" si="12"/>
        <v>0</v>
      </c>
    </row>
    <row r="98" spans="12:20" x14ac:dyDescent="0.2">
      <c r="L98" s="177"/>
      <c r="M98" s="185"/>
      <c r="N98" s="246"/>
      <c r="O98" s="186"/>
      <c r="P98" s="281"/>
      <c r="Q98" s="43"/>
      <c r="S98" s="273">
        <f t="shared" si="11"/>
        <v>0.17</v>
      </c>
      <c r="T98" s="56">
        <f t="shared" si="12"/>
        <v>0</v>
      </c>
    </row>
    <row r="99" spans="12:20" x14ac:dyDescent="0.2">
      <c r="L99" s="177"/>
      <c r="M99" s="185"/>
      <c r="N99" s="246"/>
      <c r="O99" s="186"/>
      <c r="P99" s="281"/>
      <c r="Q99" s="43"/>
      <c r="S99" s="273">
        <f t="shared" si="11"/>
        <v>0.17</v>
      </c>
      <c r="T99" s="56">
        <f t="shared" si="12"/>
        <v>0</v>
      </c>
    </row>
    <row r="100" spans="12:20" x14ac:dyDescent="0.2">
      <c r="L100" s="177"/>
      <c r="M100" s="185"/>
      <c r="N100" s="246"/>
      <c r="O100" s="186"/>
      <c r="P100" s="281"/>
      <c r="Q100" s="43"/>
      <c r="S100" s="273">
        <f t="shared" si="11"/>
        <v>0.17</v>
      </c>
      <c r="T100" s="56">
        <f t="shared" si="12"/>
        <v>0</v>
      </c>
    </row>
    <row r="101" spans="12:20" x14ac:dyDescent="0.2">
      <c r="L101" s="177"/>
      <c r="M101" s="185"/>
      <c r="N101" s="246"/>
      <c r="O101" s="186"/>
      <c r="P101" s="281"/>
      <c r="Q101" s="43"/>
      <c r="S101" s="273">
        <f t="shared" si="11"/>
        <v>0.17</v>
      </c>
      <c r="T101" s="56">
        <f t="shared" si="12"/>
        <v>0</v>
      </c>
    </row>
    <row r="102" spans="12:20" x14ac:dyDescent="0.2">
      <c r="L102" s="177"/>
      <c r="M102" s="185"/>
      <c r="N102" s="246"/>
      <c r="O102" s="186"/>
      <c r="P102" s="281"/>
      <c r="Q102" s="43"/>
      <c r="S102" s="273">
        <f t="shared" si="11"/>
        <v>0.17</v>
      </c>
      <c r="T102" s="56">
        <f t="shared" si="12"/>
        <v>0</v>
      </c>
    </row>
    <row r="103" spans="12:20" x14ac:dyDescent="0.2">
      <c r="L103" s="177"/>
      <c r="M103" s="185"/>
      <c r="N103" s="246"/>
      <c r="O103" s="186"/>
      <c r="P103" s="281"/>
      <c r="Q103" s="43"/>
      <c r="S103" s="273">
        <f t="shared" si="11"/>
        <v>0.17</v>
      </c>
      <c r="T103" s="56">
        <f t="shared" si="12"/>
        <v>0</v>
      </c>
    </row>
    <row r="104" spans="12:20" x14ac:dyDescent="0.2">
      <c r="L104" s="177"/>
      <c r="M104" s="185"/>
      <c r="N104" s="246"/>
      <c r="O104" s="186"/>
      <c r="P104" s="281"/>
      <c r="Q104" s="43"/>
      <c r="S104" s="273">
        <f t="shared" si="11"/>
        <v>0.17</v>
      </c>
      <c r="T104" s="56">
        <f t="shared" si="12"/>
        <v>0</v>
      </c>
    </row>
    <row r="105" spans="12:20" x14ac:dyDescent="0.2">
      <c r="L105" s="177"/>
      <c r="M105" s="185"/>
      <c r="N105" s="246"/>
      <c r="O105" s="186"/>
      <c r="P105" s="281"/>
      <c r="Q105" s="43"/>
      <c r="S105" s="273">
        <f t="shared" si="11"/>
        <v>0.17</v>
      </c>
      <c r="T105" s="56">
        <f t="shared" si="12"/>
        <v>0</v>
      </c>
    </row>
    <row r="106" spans="12:20" x14ac:dyDescent="0.2">
      <c r="L106" s="177"/>
      <c r="M106" s="185"/>
      <c r="N106" s="246"/>
      <c r="O106" s="186"/>
      <c r="P106" s="281"/>
      <c r="Q106" s="43"/>
      <c r="S106" s="273">
        <f t="shared" si="11"/>
        <v>0.17</v>
      </c>
      <c r="T106" s="56">
        <f t="shared" si="12"/>
        <v>0</v>
      </c>
    </row>
    <row r="107" spans="12:20" x14ac:dyDescent="0.2">
      <c r="L107" s="177"/>
      <c r="M107" s="185"/>
      <c r="N107" s="246"/>
      <c r="O107" s="186"/>
      <c r="P107" s="281"/>
      <c r="Q107" s="43"/>
      <c r="S107" s="273">
        <f t="shared" si="11"/>
        <v>0.17</v>
      </c>
      <c r="T107" s="56">
        <f t="shared" si="12"/>
        <v>0</v>
      </c>
    </row>
    <row r="108" spans="12:20" x14ac:dyDescent="0.2">
      <c r="L108" s="177"/>
      <c r="M108" s="185"/>
      <c r="N108" s="246"/>
      <c r="O108" s="186"/>
      <c r="P108" s="281"/>
      <c r="Q108" s="43"/>
      <c r="S108" s="273">
        <f t="shared" si="11"/>
        <v>0.17</v>
      </c>
      <c r="T108" s="56">
        <f t="shared" si="12"/>
        <v>0</v>
      </c>
    </row>
    <row r="109" spans="12:20" x14ac:dyDescent="0.2">
      <c r="L109" s="177"/>
      <c r="M109" s="185"/>
      <c r="N109" s="246"/>
      <c r="O109" s="186"/>
      <c r="P109" s="281"/>
      <c r="Q109" s="43"/>
      <c r="S109" s="273">
        <f t="shared" si="11"/>
        <v>0.17</v>
      </c>
      <c r="T109" s="56">
        <f t="shared" si="12"/>
        <v>0</v>
      </c>
    </row>
    <row r="110" spans="12:20" x14ac:dyDescent="0.2">
      <c r="L110" s="177"/>
      <c r="M110" s="185"/>
      <c r="N110" s="246"/>
      <c r="O110" s="186"/>
      <c r="P110" s="281"/>
      <c r="Q110" s="43"/>
      <c r="S110" s="273">
        <f t="shared" si="11"/>
        <v>0.17</v>
      </c>
      <c r="T110" s="56">
        <f t="shared" si="12"/>
        <v>0</v>
      </c>
    </row>
    <row r="111" spans="12:20" x14ac:dyDescent="0.2">
      <c r="L111" s="177"/>
      <c r="M111" s="185"/>
      <c r="N111" s="246"/>
      <c r="O111" s="186"/>
      <c r="P111" s="281"/>
      <c r="Q111" s="43"/>
      <c r="S111" s="273">
        <f t="shared" si="11"/>
        <v>0.17</v>
      </c>
      <c r="T111" s="56">
        <f t="shared" si="12"/>
        <v>0</v>
      </c>
    </row>
    <row r="112" spans="12:20" x14ac:dyDescent="0.2">
      <c r="L112" s="177"/>
      <c r="M112" s="185"/>
      <c r="N112" s="246"/>
      <c r="O112" s="186"/>
      <c r="P112" s="281"/>
      <c r="Q112" s="43"/>
      <c r="S112" s="273">
        <f t="shared" si="11"/>
        <v>0.17</v>
      </c>
      <c r="T112" s="56">
        <f t="shared" si="12"/>
        <v>0</v>
      </c>
    </row>
    <row r="113" spans="12:20" x14ac:dyDescent="0.2">
      <c r="L113" s="188"/>
      <c r="M113" s="185"/>
      <c r="N113" s="246"/>
      <c r="O113" s="185"/>
      <c r="P113" s="281"/>
      <c r="Q113" s="43"/>
      <c r="S113" s="273">
        <f t="shared" si="11"/>
        <v>0.17</v>
      </c>
      <c r="T113" s="56">
        <f t="shared" si="12"/>
        <v>0</v>
      </c>
    </row>
    <row r="114" spans="12:20" x14ac:dyDescent="0.2">
      <c r="L114" s="177"/>
      <c r="M114" s="185"/>
      <c r="N114" s="246"/>
      <c r="O114" s="186"/>
      <c r="P114" s="281"/>
      <c r="Q114" s="43"/>
      <c r="S114" s="273">
        <f t="shared" si="11"/>
        <v>0.17</v>
      </c>
      <c r="T114" s="56">
        <f t="shared" si="12"/>
        <v>0</v>
      </c>
    </row>
    <row r="115" spans="12:20" x14ac:dyDescent="0.2">
      <c r="L115" s="177"/>
      <c r="M115" s="185"/>
      <c r="N115" s="246"/>
      <c r="O115" s="186"/>
      <c r="P115" s="281"/>
      <c r="Q115" s="43"/>
      <c r="S115" s="273">
        <f t="shared" si="11"/>
        <v>0.17</v>
      </c>
      <c r="T115" s="56">
        <f t="shared" si="12"/>
        <v>0</v>
      </c>
    </row>
    <row r="116" spans="12:20" x14ac:dyDescent="0.2">
      <c r="L116" s="177"/>
      <c r="M116" s="185"/>
      <c r="N116" s="246"/>
      <c r="O116" s="186"/>
      <c r="P116" s="281"/>
      <c r="Q116" s="43"/>
      <c r="S116" s="273">
        <f t="shared" si="11"/>
        <v>0.17</v>
      </c>
      <c r="T116" s="56">
        <f t="shared" si="12"/>
        <v>0</v>
      </c>
    </row>
    <row r="117" spans="12:20" x14ac:dyDescent="0.2">
      <c r="L117" s="177"/>
      <c r="M117" s="185"/>
      <c r="N117" s="246"/>
      <c r="O117" s="186"/>
      <c r="P117" s="281"/>
      <c r="Q117" s="43"/>
      <c r="S117" s="273">
        <f t="shared" si="11"/>
        <v>0.17</v>
      </c>
      <c r="T117" s="56">
        <f t="shared" si="12"/>
        <v>0</v>
      </c>
    </row>
    <row r="118" spans="12:20" x14ac:dyDescent="0.2">
      <c r="L118" s="177"/>
      <c r="M118" s="185"/>
      <c r="N118" s="246"/>
      <c r="O118" s="186"/>
      <c r="P118" s="281"/>
      <c r="Q118" s="43"/>
      <c r="S118" s="273">
        <f t="shared" si="11"/>
        <v>0.17</v>
      </c>
      <c r="T118" s="56">
        <f t="shared" si="12"/>
        <v>0</v>
      </c>
    </row>
    <row r="119" spans="12:20" x14ac:dyDescent="0.2">
      <c r="L119" s="177"/>
      <c r="M119" s="185"/>
      <c r="N119" s="246"/>
      <c r="O119" s="186"/>
      <c r="P119" s="281"/>
      <c r="Q119" s="43"/>
      <c r="S119" s="273">
        <f t="shared" si="11"/>
        <v>0.17</v>
      </c>
      <c r="T119" s="56">
        <f t="shared" si="12"/>
        <v>0</v>
      </c>
    </row>
    <row r="120" spans="12:20" x14ac:dyDescent="0.2">
      <c r="L120" s="177"/>
      <c r="M120" s="185"/>
      <c r="N120" s="246"/>
      <c r="O120" s="186"/>
      <c r="P120" s="281"/>
      <c r="Q120" s="43"/>
      <c r="S120" s="273">
        <f t="shared" si="11"/>
        <v>0.17</v>
      </c>
      <c r="T120" s="56">
        <f t="shared" si="12"/>
        <v>0</v>
      </c>
    </row>
    <row r="121" spans="12:20" x14ac:dyDescent="0.2">
      <c r="L121" s="177"/>
      <c r="M121" s="185"/>
      <c r="N121" s="246"/>
      <c r="O121" s="186"/>
      <c r="P121" s="281"/>
      <c r="Q121" s="43"/>
      <c r="S121" s="273">
        <f t="shared" si="11"/>
        <v>0.17</v>
      </c>
      <c r="T121" s="56">
        <f t="shared" si="12"/>
        <v>0</v>
      </c>
    </row>
    <row r="122" spans="12:20" x14ac:dyDescent="0.2">
      <c r="L122" s="177"/>
      <c r="M122" s="185"/>
      <c r="N122" s="246"/>
      <c r="O122" s="186"/>
      <c r="P122" s="281"/>
      <c r="Q122" s="43"/>
      <c r="S122" s="273">
        <f t="shared" si="11"/>
        <v>0.17</v>
      </c>
      <c r="T122" s="56">
        <f t="shared" si="12"/>
        <v>0</v>
      </c>
    </row>
    <row r="123" spans="12:20" x14ac:dyDescent="0.2">
      <c r="L123" s="177"/>
      <c r="M123" s="185"/>
      <c r="N123" s="246"/>
      <c r="O123" s="186"/>
      <c r="P123" s="281"/>
      <c r="Q123" s="43"/>
      <c r="S123" s="273">
        <f t="shared" si="11"/>
        <v>0.17</v>
      </c>
      <c r="T123" s="56">
        <f t="shared" si="12"/>
        <v>0</v>
      </c>
    </row>
    <row r="124" spans="12:20" x14ac:dyDescent="0.2">
      <c r="L124" s="177"/>
      <c r="M124" s="185"/>
      <c r="N124" s="246"/>
      <c r="O124" s="186"/>
      <c r="P124" s="281"/>
      <c r="Q124" s="43"/>
      <c r="S124" s="273">
        <f t="shared" si="11"/>
        <v>0.17</v>
      </c>
      <c r="T124" s="56">
        <f t="shared" si="12"/>
        <v>0</v>
      </c>
    </row>
    <row r="125" spans="12:20" x14ac:dyDescent="0.2">
      <c r="L125" s="177"/>
      <c r="M125" s="185"/>
      <c r="N125" s="246"/>
      <c r="O125" s="186"/>
      <c r="P125" s="281"/>
      <c r="Q125" s="43"/>
      <c r="S125" s="273">
        <f t="shared" si="11"/>
        <v>0.17</v>
      </c>
      <c r="T125" s="56">
        <f t="shared" si="12"/>
        <v>0</v>
      </c>
    </row>
    <row r="126" spans="12:20" x14ac:dyDescent="0.2">
      <c r="L126" s="177"/>
      <c r="M126" s="185"/>
      <c r="N126" s="246"/>
      <c r="O126" s="186"/>
      <c r="P126" s="281"/>
      <c r="Q126" s="43"/>
      <c r="S126" s="273">
        <f t="shared" si="11"/>
        <v>0.17</v>
      </c>
      <c r="T126" s="56">
        <f t="shared" si="12"/>
        <v>0</v>
      </c>
    </row>
    <row r="127" spans="12:20" x14ac:dyDescent="0.2">
      <c r="L127" s="177"/>
      <c r="M127" s="185"/>
      <c r="N127" s="246"/>
      <c r="O127" s="186"/>
      <c r="P127" s="281"/>
      <c r="Q127" s="43"/>
      <c r="S127" s="273">
        <f t="shared" si="11"/>
        <v>0.17</v>
      </c>
      <c r="T127" s="56">
        <f t="shared" si="12"/>
        <v>0</v>
      </c>
    </row>
    <row r="128" spans="12:20" x14ac:dyDescent="0.2">
      <c r="L128" s="177"/>
      <c r="M128" s="185"/>
      <c r="N128" s="246"/>
      <c r="O128" s="186"/>
      <c r="P128" s="281"/>
      <c r="Q128" s="43"/>
      <c r="S128" s="273">
        <f t="shared" si="11"/>
        <v>0.17</v>
      </c>
      <c r="T128" s="56">
        <f t="shared" si="12"/>
        <v>0</v>
      </c>
    </row>
    <row r="129" spans="12:20" x14ac:dyDescent="0.2">
      <c r="L129" s="177"/>
      <c r="M129" s="185"/>
      <c r="N129" s="246"/>
      <c r="O129" s="186"/>
      <c r="P129" s="281"/>
      <c r="Q129" s="43"/>
      <c r="S129" s="273">
        <f t="shared" si="11"/>
        <v>0.17</v>
      </c>
      <c r="T129" s="56">
        <f t="shared" si="12"/>
        <v>0</v>
      </c>
    </row>
    <row r="130" spans="12:20" x14ac:dyDescent="0.2">
      <c r="L130" s="177"/>
      <c r="M130" s="185"/>
      <c r="N130" s="246"/>
      <c r="O130" s="186"/>
      <c r="P130" s="281"/>
      <c r="Q130" s="43"/>
      <c r="S130" s="273">
        <f t="shared" si="11"/>
        <v>0.17</v>
      </c>
      <c r="T130" s="56">
        <f t="shared" si="12"/>
        <v>0</v>
      </c>
    </row>
    <row r="131" spans="12:20" x14ac:dyDescent="0.2">
      <c r="L131" s="177"/>
      <c r="M131" s="185"/>
      <c r="N131" s="246"/>
      <c r="O131" s="186"/>
      <c r="P131" s="281"/>
      <c r="Q131" s="43"/>
      <c r="S131" s="273">
        <f t="shared" si="11"/>
        <v>0.17</v>
      </c>
      <c r="T131" s="56">
        <f t="shared" si="12"/>
        <v>0</v>
      </c>
    </row>
    <row r="132" spans="12:20" x14ac:dyDescent="0.2">
      <c r="L132" s="177"/>
      <c r="M132" s="185"/>
      <c r="N132" s="246"/>
      <c r="O132" s="186"/>
      <c r="P132" s="281"/>
      <c r="Q132" s="43"/>
      <c r="S132" s="273">
        <f t="shared" si="11"/>
        <v>0.17</v>
      </c>
      <c r="T132" s="56">
        <f t="shared" si="12"/>
        <v>0</v>
      </c>
    </row>
    <row r="133" spans="12:20" x14ac:dyDescent="0.2">
      <c r="L133" s="177"/>
      <c r="M133" s="185"/>
      <c r="N133" s="246"/>
      <c r="O133" s="186"/>
      <c r="P133" s="281"/>
      <c r="Q133" s="43"/>
      <c r="S133" s="273">
        <f t="shared" si="11"/>
        <v>0.17</v>
      </c>
      <c r="T133" s="56">
        <f t="shared" si="12"/>
        <v>0</v>
      </c>
    </row>
    <row r="134" spans="12:20" x14ac:dyDescent="0.2">
      <c r="L134" s="177"/>
      <c r="M134" s="185"/>
      <c r="N134" s="246"/>
      <c r="O134" s="186"/>
      <c r="P134" s="281"/>
      <c r="Q134" s="43"/>
      <c r="S134" s="273">
        <f t="shared" si="11"/>
        <v>0.17</v>
      </c>
      <c r="T134" s="56">
        <f t="shared" si="12"/>
        <v>0</v>
      </c>
    </row>
    <row r="135" spans="12:20" x14ac:dyDescent="0.2">
      <c r="L135" s="177"/>
      <c r="M135" s="185"/>
      <c r="N135" s="246"/>
      <c r="O135" s="186"/>
      <c r="P135" s="281"/>
      <c r="Q135" s="43"/>
      <c r="S135" s="273">
        <f t="shared" si="11"/>
        <v>0.17</v>
      </c>
      <c r="T135" s="56">
        <f t="shared" si="12"/>
        <v>0</v>
      </c>
    </row>
    <row r="136" spans="12:20" x14ac:dyDescent="0.2">
      <c r="L136" s="177"/>
      <c r="M136" s="185"/>
      <c r="N136" s="246"/>
      <c r="O136" s="186"/>
      <c r="P136" s="281"/>
      <c r="Q136" s="43"/>
      <c r="S136" s="273">
        <f t="shared" si="11"/>
        <v>0.17</v>
      </c>
      <c r="T136" s="56">
        <f t="shared" si="12"/>
        <v>0</v>
      </c>
    </row>
    <row r="137" spans="12:20" x14ac:dyDescent="0.2">
      <c r="L137" s="177"/>
      <c r="M137" s="185"/>
      <c r="N137" s="246"/>
      <c r="O137" s="186"/>
      <c r="P137" s="281"/>
      <c r="Q137" s="43"/>
      <c r="S137" s="273">
        <f t="shared" si="11"/>
        <v>0.17</v>
      </c>
      <c r="T137" s="56">
        <f t="shared" si="12"/>
        <v>0</v>
      </c>
    </row>
    <row r="138" spans="12:20" x14ac:dyDescent="0.2">
      <c r="L138" s="177"/>
      <c r="M138" s="185"/>
      <c r="N138" s="246"/>
      <c r="O138" s="186"/>
      <c r="P138" s="281"/>
      <c r="Q138" s="43"/>
      <c r="S138" s="273">
        <f t="shared" si="11"/>
        <v>0.17</v>
      </c>
      <c r="T138" s="56">
        <f t="shared" si="12"/>
        <v>0</v>
      </c>
    </row>
    <row r="139" spans="12:20" x14ac:dyDescent="0.2">
      <c r="L139" s="177"/>
      <c r="M139" s="185"/>
      <c r="N139" s="246"/>
      <c r="O139" s="186"/>
      <c r="P139" s="281"/>
      <c r="Q139" s="43"/>
      <c r="S139" s="273">
        <f t="shared" ref="S139:S202" si="13">$AG$2</f>
        <v>0.17</v>
      </c>
      <c r="T139" s="56">
        <f t="shared" ref="T139:T202" si="14">IF(M139=$AC$10,N139-N139/(1+S139),0)</f>
        <v>0</v>
      </c>
    </row>
    <row r="140" spans="12:20" x14ac:dyDescent="0.2">
      <c r="L140" s="177"/>
      <c r="M140" s="185"/>
      <c r="N140" s="246"/>
      <c r="O140" s="186"/>
      <c r="P140" s="281"/>
      <c r="Q140" s="43"/>
      <c r="S140" s="273">
        <f t="shared" si="13"/>
        <v>0.17</v>
      </c>
      <c r="T140" s="56">
        <f t="shared" si="14"/>
        <v>0</v>
      </c>
    </row>
    <row r="141" spans="12:20" x14ac:dyDescent="0.2">
      <c r="L141" s="177"/>
      <c r="M141" s="185"/>
      <c r="N141" s="246"/>
      <c r="O141" s="186"/>
      <c r="P141" s="281"/>
      <c r="Q141" s="43"/>
      <c r="S141" s="273">
        <f t="shared" si="13"/>
        <v>0.17</v>
      </c>
      <c r="T141" s="56">
        <f t="shared" si="14"/>
        <v>0</v>
      </c>
    </row>
    <row r="142" spans="12:20" x14ac:dyDescent="0.2">
      <c r="L142" s="177"/>
      <c r="M142" s="185"/>
      <c r="N142" s="246"/>
      <c r="O142" s="186"/>
      <c r="P142" s="281"/>
      <c r="Q142" s="43"/>
      <c r="S142" s="273">
        <f t="shared" si="13"/>
        <v>0.17</v>
      </c>
      <c r="T142" s="56">
        <f t="shared" si="14"/>
        <v>0</v>
      </c>
    </row>
    <row r="143" spans="12:20" x14ac:dyDescent="0.2">
      <c r="L143" s="177"/>
      <c r="M143" s="185"/>
      <c r="N143" s="246"/>
      <c r="O143" s="186"/>
      <c r="P143" s="281"/>
      <c r="Q143" s="43"/>
      <c r="S143" s="273">
        <f t="shared" si="13"/>
        <v>0.17</v>
      </c>
      <c r="T143" s="56">
        <f t="shared" si="14"/>
        <v>0</v>
      </c>
    </row>
    <row r="144" spans="12:20" x14ac:dyDescent="0.2">
      <c r="L144" s="177"/>
      <c r="M144" s="185"/>
      <c r="N144" s="246"/>
      <c r="O144" s="186"/>
      <c r="P144" s="281"/>
      <c r="Q144" s="43"/>
      <c r="S144" s="273">
        <f t="shared" si="13"/>
        <v>0.17</v>
      </c>
      <c r="T144" s="56">
        <f t="shared" si="14"/>
        <v>0</v>
      </c>
    </row>
    <row r="145" spans="12:20" x14ac:dyDescent="0.2">
      <c r="L145" s="177"/>
      <c r="M145" s="185"/>
      <c r="N145" s="246"/>
      <c r="O145" s="186"/>
      <c r="P145" s="281"/>
      <c r="Q145" s="43"/>
      <c r="S145" s="273">
        <f t="shared" si="13"/>
        <v>0.17</v>
      </c>
      <c r="T145" s="56">
        <f t="shared" si="14"/>
        <v>0</v>
      </c>
    </row>
    <row r="146" spans="12:20" x14ac:dyDescent="0.2">
      <c r="L146" s="188"/>
      <c r="M146" s="185"/>
      <c r="N146" s="246"/>
      <c r="O146" s="185"/>
      <c r="P146" s="281"/>
      <c r="Q146" s="43"/>
      <c r="S146" s="273">
        <f t="shared" si="13"/>
        <v>0.17</v>
      </c>
      <c r="T146" s="56">
        <f t="shared" si="14"/>
        <v>0</v>
      </c>
    </row>
    <row r="147" spans="12:20" x14ac:dyDescent="0.2">
      <c r="L147" s="177"/>
      <c r="M147" s="185"/>
      <c r="N147" s="246"/>
      <c r="O147" s="186"/>
      <c r="P147" s="281"/>
      <c r="Q147" s="43"/>
      <c r="S147" s="273">
        <f t="shared" si="13"/>
        <v>0.17</v>
      </c>
      <c r="T147" s="56">
        <f t="shared" si="14"/>
        <v>0</v>
      </c>
    </row>
    <row r="148" spans="12:20" x14ac:dyDescent="0.2">
      <c r="L148" s="177"/>
      <c r="M148" s="185"/>
      <c r="N148" s="246"/>
      <c r="O148" s="186"/>
      <c r="P148" s="281"/>
      <c r="Q148" s="43"/>
      <c r="S148" s="273">
        <f t="shared" si="13"/>
        <v>0.17</v>
      </c>
      <c r="T148" s="56">
        <f t="shared" si="14"/>
        <v>0</v>
      </c>
    </row>
    <row r="149" spans="12:20" x14ac:dyDescent="0.2">
      <c r="L149" s="177"/>
      <c r="M149" s="185"/>
      <c r="N149" s="246"/>
      <c r="O149" s="186"/>
      <c r="P149" s="281"/>
      <c r="Q149" s="43"/>
      <c r="S149" s="273">
        <f t="shared" si="13"/>
        <v>0.17</v>
      </c>
      <c r="T149" s="56">
        <f t="shared" si="14"/>
        <v>0</v>
      </c>
    </row>
    <row r="150" spans="12:20" x14ac:dyDescent="0.2">
      <c r="L150" s="177"/>
      <c r="M150" s="185"/>
      <c r="N150" s="246"/>
      <c r="O150" s="186"/>
      <c r="P150" s="281"/>
      <c r="Q150" s="43"/>
      <c r="S150" s="273">
        <f t="shared" si="13"/>
        <v>0.17</v>
      </c>
      <c r="T150" s="56">
        <f t="shared" si="14"/>
        <v>0</v>
      </c>
    </row>
    <row r="151" spans="12:20" x14ac:dyDescent="0.2">
      <c r="L151" s="177"/>
      <c r="M151" s="185"/>
      <c r="N151" s="246"/>
      <c r="O151" s="186"/>
      <c r="P151" s="281"/>
      <c r="Q151" s="43"/>
      <c r="S151" s="273">
        <f t="shared" si="13"/>
        <v>0.17</v>
      </c>
      <c r="T151" s="56">
        <f t="shared" si="14"/>
        <v>0</v>
      </c>
    </row>
    <row r="152" spans="12:20" x14ac:dyDescent="0.2">
      <c r="L152" s="177"/>
      <c r="M152" s="185"/>
      <c r="N152" s="246"/>
      <c r="O152" s="186"/>
      <c r="P152" s="281"/>
      <c r="Q152" s="43"/>
      <c r="S152" s="273">
        <f t="shared" si="13"/>
        <v>0.17</v>
      </c>
      <c r="T152" s="56">
        <f t="shared" si="14"/>
        <v>0</v>
      </c>
    </row>
    <row r="153" spans="12:20" x14ac:dyDescent="0.2">
      <c r="L153" s="177"/>
      <c r="M153" s="185"/>
      <c r="N153" s="246"/>
      <c r="O153" s="186"/>
      <c r="P153" s="281"/>
      <c r="Q153" s="43"/>
      <c r="S153" s="273">
        <f t="shared" si="13"/>
        <v>0.17</v>
      </c>
      <c r="T153" s="56">
        <f t="shared" si="14"/>
        <v>0</v>
      </c>
    </row>
    <row r="154" spans="12:20" x14ac:dyDescent="0.2">
      <c r="L154" s="177"/>
      <c r="M154" s="185"/>
      <c r="N154" s="246"/>
      <c r="O154" s="186"/>
      <c r="P154" s="281"/>
      <c r="Q154" s="43"/>
      <c r="S154" s="273">
        <f t="shared" si="13"/>
        <v>0.17</v>
      </c>
      <c r="T154" s="56">
        <f t="shared" si="14"/>
        <v>0</v>
      </c>
    </row>
    <row r="155" spans="12:20" x14ac:dyDescent="0.2">
      <c r="L155" s="177"/>
      <c r="M155" s="185"/>
      <c r="N155" s="246"/>
      <c r="O155" s="186"/>
      <c r="P155" s="281"/>
      <c r="Q155" s="43"/>
      <c r="S155" s="273">
        <f t="shared" si="13"/>
        <v>0.17</v>
      </c>
      <c r="T155" s="56">
        <f t="shared" si="14"/>
        <v>0</v>
      </c>
    </row>
    <row r="156" spans="12:20" x14ac:dyDescent="0.2">
      <c r="L156" s="177"/>
      <c r="M156" s="185"/>
      <c r="N156" s="246"/>
      <c r="O156" s="186"/>
      <c r="P156" s="281"/>
      <c r="Q156" s="43"/>
      <c r="S156" s="273">
        <f t="shared" si="13"/>
        <v>0.17</v>
      </c>
      <c r="T156" s="56">
        <f t="shared" si="14"/>
        <v>0</v>
      </c>
    </row>
    <row r="157" spans="12:20" x14ac:dyDescent="0.2">
      <c r="L157" s="177"/>
      <c r="M157" s="185"/>
      <c r="N157" s="246"/>
      <c r="O157" s="186"/>
      <c r="P157" s="281"/>
      <c r="Q157" s="43"/>
      <c r="S157" s="273">
        <f t="shared" si="13"/>
        <v>0.17</v>
      </c>
      <c r="T157" s="56">
        <f t="shared" si="14"/>
        <v>0</v>
      </c>
    </row>
    <row r="158" spans="12:20" x14ac:dyDescent="0.2">
      <c r="L158" s="177"/>
      <c r="M158" s="185"/>
      <c r="N158" s="246"/>
      <c r="O158" s="186"/>
      <c r="P158" s="281"/>
      <c r="Q158" s="43"/>
      <c r="S158" s="273">
        <f t="shared" si="13"/>
        <v>0.17</v>
      </c>
      <c r="T158" s="56">
        <f t="shared" si="14"/>
        <v>0</v>
      </c>
    </row>
    <row r="159" spans="12:20" x14ac:dyDescent="0.2">
      <c r="L159" s="177"/>
      <c r="M159" s="185"/>
      <c r="N159" s="246"/>
      <c r="O159" s="186"/>
      <c r="P159" s="281"/>
      <c r="Q159" s="43"/>
      <c r="S159" s="273">
        <f t="shared" si="13"/>
        <v>0.17</v>
      </c>
      <c r="T159" s="56">
        <f t="shared" si="14"/>
        <v>0</v>
      </c>
    </row>
    <row r="160" spans="12:20" x14ac:dyDescent="0.2">
      <c r="L160" s="177"/>
      <c r="M160" s="185"/>
      <c r="N160" s="246"/>
      <c r="O160" s="186"/>
      <c r="P160" s="281"/>
      <c r="Q160" s="43"/>
      <c r="S160" s="273">
        <f t="shared" si="13"/>
        <v>0.17</v>
      </c>
      <c r="T160" s="56">
        <f t="shared" si="14"/>
        <v>0</v>
      </c>
    </row>
    <row r="161" spans="12:20" x14ac:dyDescent="0.2">
      <c r="L161" s="177"/>
      <c r="M161" s="185"/>
      <c r="N161" s="246"/>
      <c r="O161" s="186"/>
      <c r="P161" s="281"/>
      <c r="Q161" s="43"/>
      <c r="S161" s="273">
        <f t="shared" si="13"/>
        <v>0.17</v>
      </c>
      <c r="T161" s="56">
        <f t="shared" si="14"/>
        <v>0</v>
      </c>
    </row>
    <row r="162" spans="12:20" x14ac:dyDescent="0.2">
      <c r="L162" s="177"/>
      <c r="M162" s="185"/>
      <c r="N162" s="246"/>
      <c r="O162" s="186"/>
      <c r="P162" s="281"/>
      <c r="Q162" s="43"/>
      <c r="S162" s="273">
        <f t="shared" si="13"/>
        <v>0.17</v>
      </c>
      <c r="T162" s="56">
        <f t="shared" si="14"/>
        <v>0</v>
      </c>
    </row>
    <row r="163" spans="12:20" x14ac:dyDescent="0.2">
      <c r="L163" s="177"/>
      <c r="M163" s="185"/>
      <c r="N163" s="246"/>
      <c r="O163" s="186"/>
      <c r="P163" s="281"/>
      <c r="Q163" s="43"/>
      <c r="S163" s="273">
        <f t="shared" si="13"/>
        <v>0.17</v>
      </c>
      <c r="T163" s="56">
        <f t="shared" si="14"/>
        <v>0</v>
      </c>
    </row>
    <row r="164" spans="12:20" x14ac:dyDescent="0.2">
      <c r="L164" s="177"/>
      <c r="M164" s="185"/>
      <c r="N164" s="246"/>
      <c r="O164" s="186"/>
      <c r="P164" s="281"/>
      <c r="Q164" s="43"/>
      <c r="S164" s="273">
        <f t="shared" si="13"/>
        <v>0.17</v>
      </c>
      <c r="T164" s="56">
        <f t="shared" si="14"/>
        <v>0</v>
      </c>
    </row>
    <row r="165" spans="12:20" x14ac:dyDescent="0.2">
      <c r="L165" s="177"/>
      <c r="M165" s="185"/>
      <c r="N165" s="246"/>
      <c r="O165" s="186"/>
      <c r="P165" s="281"/>
      <c r="Q165" s="43"/>
      <c r="S165" s="273">
        <f t="shared" si="13"/>
        <v>0.17</v>
      </c>
      <c r="T165" s="56">
        <f t="shared" si="14"/>
        <v>0</v>
      </c>
    </row>
    <row r="166" spans="12:20" x14ac:dyDescent="0.2">
      <c r="L166" s="177"/>
      <c r="M166" s="185"/>
      <c r="N166" s="246"/>
      <c r="O166" s="186"/>
      <c r="P166" s="281"/>
      <c r="Q166" s="43"/>
      <c r="S166" s="273">
        <f t="shared" si="13"/>
        <v>0.17</v>
      </c>
      <c r="T166" s="56">
        <f t="shared" si="14"/>
        <v>0</v>
      </c>
    </row>
    <row r="167" spans="12:20" x14ac:dyDescent="0.2">
      <c r="L167" s="177"/>
      <c r="M167" s="185"/>
      <c r="N167" s="246"/>
      <c r="O167" s="186"/>
      <c r="P167" s="281"/>
      <c r="Q167" s="43"/>
      <c r="S167" s="273">
        <f t="shared" si="13"/>
        <v>0.17</v>
      </c>
      <c r="T167" s="56">
        <f t="shared" si="14"/>
        <v>0</v>
      </c>
    </row>
    <row r="168" spans="12:20" x14ac:dyDescent="0.2">
      <c r="L168" s="177"/>
      <c r="M168" s="185"/>
      <c r="N168" s="246"/>
      <c r="O168" s="186"/>
      <c r="P168" s="281"/>
      <c r="Q168" s="43"/>
      <c r="S168" s="273">
        <f t="shared" si="13"/>
        <v>0.17</v>
      </c>
      <c r="T168" s="56">
        <f t="shared" si="14"/>
        <v>0</v>
      </c>
    </row>
    <row r="169" spans="12:20" x14ac:dyDescent="0.2">
      <c r="L169" s="177"/>
      <c r="M169" s="185"/>
      <c r="N169" s="246"/>
      <c r="O169" s="186"/>
      <c r="P169" s="281"/>
      <c r="Q169" s="43"/>
      <c r="S169" s="273">
        <f t="shared" si="13"/>
        <v>0.17</v>
      </c>
      <c r="T169" s="56">
        <f t="shared" si="14"/>
        <v>0</v>
      </c>
    </row>
    <row r="170" spans="12:20" x14ac:dyDescent="0.2">
      <c r="L170" s="177"/>
      <c r="M170" s="185"/>
      <c r="N170" s="246"/>
      <c r="O170" s="186"/>
      <c r="P170" s="281"/>
      <c r="Q170" s="43"/>
      <c r="S170" s="273">
        <f t="shared" si="13"/>
        <v>0.17</v>
      </c>
      <c r="T170" s="56">
        <f t="shared" si="14"/>
        <v>0</v>
      </c>
    </row>
    <row r="171" spans="12:20" x14ac:dyDescent="0.2">
      <c r="L171" s="177"/>
      <c r="M171" s="185"/>
      <c r="N171" s="246"/>
      <c r="O171" s="186"/>
      <c r="P171" s="281"/>
      <c r="Q171" s="43"/>
      <c r="S171" s="273">
        <f t="shared" si="13"/>
        <v>0.17</v>
      </c>
      <c r="T171" s="56">
        <f t="shared" si="14"/>
        <v>0</v>
      </c>
    </row>
    <row r="172" spans="12:20" x14ac:dyDescent="0.2">
      <c r="L172" s="177"/>
      <c r="M172" s="185"/>
      <c r="N172" s="246"/>
      <c r="O172" s="186"/>
      <c r="P172" s="281"/>
      <c r="Q172" s="43"/>
      <c r="S172" s="273">
        <f t="shared" si="13"/>
        <v>0.17</v>
      </c>
      <c r="T172" s="56">
        <f t="shared" si="14"/>
        <v>0</v>
      </c>
    </row>
    <row r="173" spans="12:20" x14ac:dyDescent="0.2">
      <c r="L173" s="177"/>
      <c r="M173" s="185"/>
      <c r="N173" s="246"/>
      <c r="O173" s="186"/>
      <c r="P173" s="281"/>
      <c r="Q173" s="43"/>
      <c r="S173" s="273">
        <f t="shared" si="13"/>
        <v>0.17</v>
      </c>
      <c r="T173" s="56">
        <f t="shared" si="14"/>
        <v>0</v>
      </c>
    </row>
    <row r="174" spans="12:20" x14ac:dyDescent="0.2">
      <c r="L174" s="177"/>
      <c r="M174" s="185"/>
      <c r="N174" s="246"/>
      <c r="O174" s="186"/>
      <c r="P174" s="281"/>
      <c r="Q174" s="43"/>
      <c r="S174" s="273">
        <f t="shared" si="13"/>
        <v>0.17</v>
      </c>
      <c r="T174" s="56">
        <f t="shared" si="14"/>
        <v>0</v>
      </c>
    </row>
    <row r="175" spans="12:20" x14ac:dyDescent="0.2">
      <c r="L175" s="177"/>
      <c r="M175" s="185"/>
      <c r="N175" s="246"/>
      <c r="O175" s="186"/>
      <c r="P175" s="281"/>
      <c r="Q175" s="43"/>
      <c r="S175" s="273">
        <f t="shared" si="13"/>
        <v>0.17</v>
      </c>
      <c r="T175" s="56">
        <f t="shared" si="14"/>
        <v>0</v>
      </c>
    </row>
    <row r="176" spans="12:20" x14ac:dyDescent="0.2">
      <c r="L176" s="177"/>
      <c r="M176" s="185"/>
      <c r="N176" s="246"/>
      <c r="O176" s="186"/>
      <c r="P176" s="281"/>
      <c r="Q176" s="43"/>
      <c r="S176" s="273">
        <f t="shared" si="13"/>
        <v>0.17</v>
      </c>
      <c r="T176" s="56">
        <f t="shared" si="14"/>
        <v>0</v>
      </c>
    </row>
    <row r="177" spans="12:20" x14ac:dyDescent="0.2">
      <c r="L177" s="177"/>
      <c r="M177" s="185"/>
      <c r="N177" s="246"/>
      <c r="O177" s="186"/>
      <c r="P177" s="281"/>
      <c r="Q177" s="43"/>
      <c r="S177" s="273">
        <f t="shared" si="13"/>
        <v>0.17</v>
      </c>
      <c r="T177" s="56">
        <f t="shared" si="14"/>
        <v>0</v>
      </c>
    </row>
    <row r="178" spans="12:20" x14ac:dyDescent="0.2">
      <c r="L178" s="177"/>
      <c r="M178" s="185"/>
      <c r="N178" s="246"/>
      <c r="O178" s="186"/>
      <c r="P178" s="281"/>
      <c r="Q178" s="43"/>
      <c r="S178" s="273">
        <f t="shared" si="13"/>
        <v>0.17</v>
      </c>
      <c r="T178" s="56">
        <f t="shared" si="14"/>
        <v>0</v>
      </c>
    </row>
    <row r="179" spans="12:20" x14ac:dyDescent="0.2">
      <c r="L179" s="177"/>
      <c r="M179" s="185"/>
      <c r="N179" s="246"/>
      <c r="O179" s="186"/>
      <c r="P179" s="281"/>
      <c r="Q179" s="43"/>
      <c r="S179" s="273">
        <f t="shared" si="13"/>
        <v>0.17</v>
      </c>
      <c r="T179" s="56">
        <f t="shared" si="14"/>
        <v>0</v>
      </c>
    </row>
    <row r="180" spans="12:20" x14ac:dyDescent="0.2">
      <c r="L180" s="188"/>
      <c r="M180" s="185"/>
      <c r="N180" s="246"/>
      <c r="O180" s="185"/>
      <c r="P180" s="281"/>
      <c r="Q180" s="43"/>
      <c r="S180" s="273">
        <f t="shared" si="13"/>
        <v>0.17</v>
      </c>
      <c r="T180" s="56">
        <f t="shared" si="14"/>
        <v>0</v>
      </c>
    </row>
    <row r="181" spans="12:20" x14ac:dyDescent="0.2">
      <c r="L181" s="177"/>
      <c r="M181" s="185"/>
      <c r="N181" s="246"/>
      <c r="O181" s="186"/>
      <c r="P181" s="281"/>
      <c r="Q181" s="43"/>
      <c r="S181" s="273">
        <f t="shared" si="13"/>
        <v>0.17</v>
      </c>
      <c r="T181" s="56">
        <f t="shared" si="14"/>
        <v>0</v>
      </c>
    </row>
    <row r="182" spans="12:20" x14ac:dyDescent="0.2">
      <c r="L182" s="177"/>
      <c r="M182" s="185"/>
      <c r="N182" s="246"/>
      <c r="O182" s="186"/>
      <c r="P182" s="281"/>
      <c r="Q182" s="43"/>
      <c r="S182" s="273">
        <f t="shared" si="13"/>
        <v>0.17</v>
      </c>
      <c r="T182" s="56">
        <f t="shared" si="14"/>
        <v>0</v>
      </c>
    </row>
    <row r="183" spans="12:20" x14ac:dyDescent="0.2">
      <c r="L183" s="177"/>
      <c r="M183" s="185"/>
      <c r="N183" s="246"/>
      <c r="O183" s="186"/>
      <c r="P183" s="281"/>
      <c r="Q183" s="43"/>
      <c r="S183" s="273">
        <f t="shared" si="13"/>
        <v>0.17</v>
      </c>
      <c r="T183" s="56">
        <f t="shared" si="14"/>
        <v>0</v>
      </c>
    </row>
    <row r="184" spans="12:20" x14ac:dyDescent="0.2">
      <c r="L184" s="177"/>
      <c r="M184" s="185"/>
      <c r="N184" s="246"/>
      <c r="O184" s="186"/>
      <c r="P184" s="281"/>
      <c r="Q184" s="43"/>
      <c r="S184" s="273">
        <f t="shared" si="13"/>
        <v>0.17</v>
      </c>
      <c r="T184" s="56">
        <f t="shared" si="14"/>
        <v>0</v>
      </c>
    </row>
    <row r="185" spans="12:20" x14ac:dyDescent="0.2">
      <c r="L185" s="177"/>
      <c r="M185" s="185"/>
      <c r="N185" s="246"/>
      <c r="O185" s="186"/>
      <c r="P185" s="281"/>
      <c r="Q185" s="43"/>
      <c r="S185" s="273">
        <f t="shared" si="13"/>
        <v>0.17</v>
      </c>
      <c r="T185" s="56">
        <f t="shared" si="14"/>
        <v>0</v>
      </c>
    </row>
    <row r="186" spans="12:20" x14ac:dyDescent="0.2">
      <c r="L186" s="177"/>
      <c r="M186" s="185"/>
      <c r="N186" s="246"/>
      <c r="O186" s="186"/>
      <c r="P186" s="281"/>
      <c r="Q186" s="43"/>
      <c r="S186" s="273">
        <f t="shared" si="13"/>
        <v>0.17</v>
      </c>
      <c r="T186" s="56">
        <f t="shared" si="14"/>
        <v>0</v>
      </c>
    </row>
    <row r="187" spans="12:20" x14ac:dyDescent="0.2">
      <c r="L187" s="177"/>
      <c r="M187" s="185"/>
      <c r="N187" s="246"/>
      <c r="O187" s="186"/>
      <c r="P187" s="281"/>
      <c r="Q187" s="43"/>
      <c r="S187" s="273">
        <f t="shared" si="13"/>
        <v>0.17</v>
      </c>
      <c r="T187" s="56">
        <f t="shared" si="14"/>
        <v>0</v>
      </c>
    </row>
    <row r="188" spans="12:20" x14ac:dyDescent="0.2">
      <c r="L188" s="177"/>
      <c r="M188" s="185"/>
      <c r="N188" s="246"/>
      <c r="O188" s="186"/>
      <c r="P188" s="281"/>
      <c r="Q188" s="43"/>
      <c r="S188" s="273">
        <f t="shared" si="13"/>
        <v>0.17</v>
      </c>
      <c r="T188" s="56">
        <f t="shared" si="14"/>
        <v>0</v>
      </c>
    </row>
    <row r="189" spans="12:20" x14ac:dyDescent="0.2">
      <c r="L189" s="177"/>
      <c r="M189" s="185"/>
      <c r="N189" s="246"/>
      <c r="O189" s="186"/>
      <c r="P189" s="281"/>
      <c r="Q189" s="43"/>
      <c r="S189" s="273">
        <f t="shared" si="13"/>
        <v>0.17</v>
      </c>
      <c r="T189" s="56">
        <f t="shared" si="14"/>
        <v>0</v>
      </c>
    </row>
    <row r="190" spans="12:20" x14ac:dyDescent="0.2">
      <c r="L190" s="177"/>
      <c r="M190" s="185"/>
      <c r="N190" s="246"/>
      <c r="O190" s="186"/>
      <c r="P190" s="281"/>
      <c r="Q190" s="43"/>
      <c r="S190" s="273">
        <f t="shared" si="13"/>
        <v>0.17</v>
      </c>
      <c r="T190" s="56">
        <f t="shared" si="14"/>
        <v>0</v>
      </c>
    </row>
    <row r="191" spans="12:20" x14ac:dyDescent="0.2">
      <c r="L191" s="177"/>
      <c r="M191" s="185"/>
      <c r="N191" s="246"/>
      <c r="O191" s="186"/>
      <c r="P191" s="281"/>
      <c r="Q191" s="43"/>
      <c r="S191" s="273">
        <f t="shared" si="13"/>
        <v>0.17</v>
      </c>
      <c r="T191" s="56">
        <f t="shared" si="14"/>
        <v>0</v>
      </c>
    </row>
    <row r="192" spans="12:20" x14ac:dyDescent="0.2">
      <c r="L192" s="177"/>
      <c r="M192" s="185"/>
      <c r="N192" s="246"/>
      <c r="O192" s="186"/>
      <c r="P192" s="281"/>
      <c r="Q192" s="43"/>
      <c r="S192" s="273">
        <f t="shared" si="13"/>
        <v>0.17</v>
      </c>
      <c r="T192" s="56">
        <f t="shared" si="14"/>
        <v>0</v>
      </c>
    </row>
    <row r="193" spans="12:20" x14ac:dyDescent="0.2">
      <c r="L193" s="177"/>
      <c r="M193" s="185"/>
      <c r="N193" s="246"/>
      <c r="O193" s="186"/>
      <c r="P193" s="281"/>
      <c r="Q193" s="43"/>
      <c r="S193" s="273">
        <f t="shared" si="13"/>
        <v>0.17</v>
      </c>
      <c r="T193" s="56">
        <f t="shared" si="14"/>
        <v>0</v>
      </c>
    </row>
    <row r="194" spans="12:20" x14ac:dyDescent="0.2">
      <c r="L194" s="177"/>
      <c r="M194" s="185"/>
      <c r="N194" s="246"/>
      <c r="O194" s="186"/>
      <c r="P194" s="281"/>
      <c r="Q194" s="43"/>
      <c r="S194" s="273">
        <f t="shared" si="13"/>
        <v>0.17</v>
      </c>
      <c r="T194" s="56">
        <f t="shared" si="14"/>
        <v>0</v>
      </c>
    </row>
    <row r="195" spans="12:20" x14ac:dyDescent="0.2">
      <c r="L195" s="177"/>
      <c r="M195" s="185"/>
      <c r="N195" s="246"/>
      <c r="O195" s="186"/>
      <c r="P195" s="281"/>
      <c r="Q195" s="43"/>
      <c r="S195" s="273">
        <f t="shared" si="13"/>
        <v>0.17</v>
      </c>
      <c r="T195" s="56">
        <f t="shared" si="14"/>
        <v>0</v>
      </c>
    </row>
    <row r="196" spans="12:20" x14ac:dyDescent="0.2">
      <c r="L196" s="177"/>
      <c r="M196" s="185"/>
      <c r="N196" s="246"/>
      <c r="O196" s="186"/>
      <c r="P196" s="281"/>
      <c r="Q196" s="43"/>
      <c r="S196" s="273">
        <f t="shared" si="13"/>
        <v>0.17</v>
      </c>
      <c r="T196" s="56">
        <f t="shared" si="14"/>
        <v>0</v>
      </c>
    </row>
    <row r="197" spans="12:20" x14ac:dyDescent="0.2">
      <c r="L197" s="177"/>
      <c r="M197" s="185"/>
      <c r="N197" s="246"/>
      <c r="O197" s="186"/>
      <c r="P197" s="281"/>
      <c r="Q197" s="43"/>
      <c r="S197" s="273">
        <f t="shared" si="13"/>
        <v>0.17</v>
      </c>
      <c r="T197" s="56">
        <f t="shared" si="14"/>
        <v>0</v>
      </c>
    </row>
    <row r="198" spans="12:20" x14ac:dyDescent="0.2">
      <c r="L198" s="177"/>
      <c r="M198" s="185"/>
      <c r="N198" s="246"/>
      <c r="O198" s="186"/>
      <c r="P198" s="281"/>
      <c r="Q198" s="43"/>
      <c r="S198" s="273">
        <f t="shared" si="13"/>
        <v>0.17</v>
      </c>
      <c r="T198" s="56">
        <f t="shared" si="14"/>
        <v>0</v>
      </c>
    </row>
    <row r="199" spans="12:20" x14ac:dyDescent="0.2">
      <c r="L199" s="177"/>
      <c r="M199" s="185"/>
      <c r="N199" s="246"/>
      <c r="O199" s="186"/>
      <c r="P199" s="281"/>
      <c r="Q199" s="43"/>
      <c r="S199" s="273">
        <f t="shared" si="13"/>
        <v>0.17</v>
      </c>
      <c r="T199" s="56">
        <f t="shared" si="14"/>
        <v>0</v>
      </c>
    </row>
    <row r="200" spans="12:20" x14ac:dyDescent="0.2">
      <c r="L200" s="177"/>
      <c r="M200" s="185"/>
      <c r="N200" s="246"/>
      <c r="O200" s="186"/>
      <c r="P200" s="281"/>
      <c r="Q200" s="43"/>
      <c r="S200" s="273">
        <f t="shared" si="13"/>
        <v>0.17</v>
      </c>
      <c r="T200" s="56">
        <f t="shared" si="14"/>
        <v>0</v>
      </c>
    </row>
    <row r="201" spans="12:20" x14ac:dyDescent="0.2">
      <c r="L201" s="177"/>
      <c r="M201" s="185"/>
      <c r="N201" s="246"/>
      <c r="O201" s="186"/>
      <c r="P201" s="281"/>
      <c r="Q201" s="43"/>
      <c r="S201" s="273">
        <f t="shared" si="13"/>
        <v>0.17</v>
      </c>
      <c r="T201" s="56">
        <f t="shared" si="14"/>
        <v>0</v>
      </c>
    </row>
    <row r="202" spans="12:20" x14ac:dyDescent="0.2">
      <c r="L202" s="177"/>
      <c r="M202" s="185"/>
      <c r="N202" s="246"/>
      <c r="O202" s="186"/>
      <c r="P202" s="281"/>
      <c r="Q202" s="43"/>
      <c r="S202" s="273">
        <f t="shared" si="13"/>
        <v>0.17</v>
      </c>
      <c r="T202" s="56">
        <f t="shared" si="14"/>
        <v>0</v>
      </c>
    </row>
    <row r="203" spans="12:20" x14ac:dyDescent="0.2">
      <c r="L203" s="177"/>
      <c r="M203" s="185"/>
      <c r="N203" s="246"/>
      <c r="O203" s="186"/>
      <c r="P203" s="281"/>
      <c r="Q203" s="43"/>
      <c r="S203" s="273">
        <f t="shared" ref="S203:S266" si="15">$AG$2</f>
        <v>0.17</v>
      </c>
      <c r="T203" s="56">
        <f t="shared" ref="T203:T266" si="16">IF(M203=$AC$10,N203-N203/(1+S203),0)</f>
        <v>0</v>
      </c>
    </row>
    <row r="204" spans="12:20" x14ac:dyDescent="0.2">
      <c r="L204" s="177"/>
      <c r="M204" s="185"/>
      <c r="N204" s="246"/>
      <c r="O204" s="186"/>
      <c r="P204" s="281"/>
      <c r="Q204" s="43"/>
      <c r="S204" s="273">
        <f t="shared" si="15"/>
        <v>0.17</v>
      </c>
      <c r="T204" s="56">
        <f t="shared" si="16"/>
        <v>0</v>
      </c>
    </row>
    <row r="205" spans="12:20" x14ac:dyDescent="0.2">
      <c r="L205" s="177"/>
      <c r="M205" s="185"/>
      <c r="N205" s="246"/>
      <c r="O205" s="186"/>
      <c r="P205" s="281"/>
      <c r="Q205" s="43"/>
      <c r="S205" s="273">
        <f t="shared" si="15"/>
        <v>0.17</v>
      </c>
      <c r="T205" s="56">
        <f t="shared" si="16"/>
        <v>0</v>
      </c>
    </row>
    <row r="206" spans="12:20" x14ac:dyDescent="0.2">
      <c r="L206" s="177"/>
      <c r="M206" s="185"/>
      <c r="N206" s="246"/>
      <c r="O206" s="186"/>
      <c r="P206" s="281"/>
      <c r="Q206" s="43"/>
      <c r="S206" s="273">
        <f t="shared" si="15"/>
        <v>0.17</v>
      </c>
      <c r="T206" s="56">
        <f t="shared" si="16"/>
        <v>0</v>
      </c>
    </row>
    <row r="207" spans="12:20" x14ac:dyDescent="0.2">
      <c r="L207" s="177"/>
      <c r="M207" s="185"/>
      <c r="N207" s="246"/>
      <c r="O207" s="186"/>
      <c r="P207" s="281"/>
      <c r="Q207" s="43"/>
      <c r="S207" s="273">
        <f t="shared" si="15"/>
        <v>0.17</v>
      </c>
      <c r="T207" s="56">
        <f t="shared" si="16"/>
        <v>0</v>
      </c>
    </row>
    <row r="208" spans="12:20" x14ac:dyDescent="0.2">
      <c r="L208" s="177"/>
      <c r="M208" s="185"/>
      <c r="N208" s="246"/>
      <c r="O208" s="186"/>
      <c r="P208" s="281"/>
      <c r="Q208" s="43"/>
      <c r="S208" s="273">
        <f t="shared" si="15"/>
        <v>0.17</v>
      </c>
      <c r="T208" s="56">
        <f t="shared" si="16"/>
        <v>0</v>
      </c>
    </row>
    <row r="209" spans="12:20" x14ac:dyDescent="0.2">
      <c r="L209" s="177"/>
      <c r="M209" s="185"/>
      <c r="N209" s="246"/>
      <c r="O209" s="186"/>
      <c r="P209" s="281"/>
      <c r="Q209" s="43"/>
      <c r="S209" s="273">
        <f t="shared" si="15"/>
        <v>0.17</v>
      </c>
      <c r="T209" s="56">
        <f t="shared" si="16"/>
        <v>0</v>
      </c>
    </row>
    <row r="210" spans="12:20" x14ac:dyDescent="0.2">
      <c r="L210" s="177"/>
      <c r="M210" s="185"/>
      <c r="N210" s="246"/>
      <c r="O210" s="186"/>
      <c r="P210" s="281"/>
      <c r="Q210" s="43"/>
      <c r="S210" s="273">
        <f t="shared" si="15"/>
        <v>0.17</v>
      </c>
      <c r="T210" s="56">
        <f t="shared" si="16"/>
        <v>0</v>
      </c>
    </row>
    <row r="211" spans="12:20" x14ac:dyDescent="0.2">
      <c r="L211" s="177"/>
      <c r="M211" s="185"/>
      <c r="N211" s="246"/>
      <c r="O211" s="186"/>
      <c r="P211" s="281"/>
      <c r="Q211" s="43"/>
      <c r="S211" s="273">
        <f t="shared" si="15"/>
        <v>0.17</v>
      </c>
      <c r="T211" s="56">
        <f t="shared" si="16"/>
        <v>0</v>
      </c>
    </row>
    <row r="212" spans="12:20" x14ac:dyDescent="0.2">
      <c r="L212" s="177"/>
      <c r="M212" s="185"/>
      <c r="N212" s="246"/>
      <c r="O212" s="186"/>
      <c r="P212" s="281"/>
      <c r="Q212" s="43"/>
      <c r="S212" s="273">
        <f t="shared" si="15"/>
        <v>0.17</v>
      </c>
      <c r="T212" s="56">
        <f t="shared" si="16"/>
        <v>0</v>
      </c>
    </row>
    <row r="213" spans="12:20" x14ac:dyDescent="0.2">
      <c r="L213" s="188"/>
      <c r="M213" s="185"/>
      <c r="N213" s="246"/>
      <c r="O213" s="185"/>
      <c r="P213" s="281"/>
      <c r="Q213" s="43"/>
      <c r="S213" s="273">
        <f t="shared" si="15"/>
        <v>0.17</v>
      </c>
      <c r="T213" s="56">
        <f t="shared" si="16"/>
        <v>0</v>
      </c>
    </row>
    <row r="214" spans="12:20" x14ac:dyDescent="0.2">
      <c r="L214" s="177"/>
      <c r="M214" s="185"/>
      <c r="N214" s="246"/>
      <c r="O214" s="186"/>
      <c r="P214" s="281"/>
      <c r="Q214" s="43"/>
      <c r="S214" s="273">
        <f t="shared" si="15"/>
        <v>0.17</v>
      </c>
      <c r="T214" s="56">
        <f t="shared" si="16"/>
        <v>0</v>
      </c>
    </row>
    <row r="215" spans="12:20" x14ac:dyDescent="0.2">
      <c r="L215" s="177"/>
      <c r="M215" s="185"/>
      <c r="N215" s="246"/>
      <c r="O215" s="186"/>
      <c r="P215" s="281"/>
      <c r="Q215" s="43"/>
      <c r="S215" s="273">
        <f t="shared" si="15"/>
        <v>0.17</v>
      </c>
      <c r="T215" s="56">
        <f t="shared" si="16"/>
        <v>0</v>
      </c>
    </row>
    <row r="216" spans="12:20" x14ac:dyDescent="0.2">
      <c r="L216" s="177"/>
      <c r="M216" s="185"/>
      <c r="N216" s="246"/>
      <c r="O216" s="186"/>
      <c r="P216" s="281"/>
      <c r="Q216" s="43"/>
      <c r="S216" s="273">
        <f t="shared" si="15"/>
        <v>0.17</v>
      </c>
      <c r="T216" s="56">
        <f t="shared" si="16"/>
        <v>0</v>
      </c>
    </row>
    <row r="217" spans="12:20" x14ac:dyDescent="0.2">
      <c r="L217" s="177"/>
      <c r="M217" s="185"/>
      <c r="N217" s="246"/>
      <c r="O217" s="186"/>
      <c r="P217" s="281"/>
      <c r="Q217" s="43"/>
      <c r="S217" s="273">
        <f t="shared" si="15"/>
        <v>0.17</v>
      </c>
      <c r="T217" s="56">
        <f t="shared" si="16"/>
        <v>0</v>
      </c>
    </row>
    <row r="218" spans="12:20" x14ac:dyDescent="0.2">
      <c r="L218" s="177"/>
      <c r="M218" s="185"/>
      <c r="N218" s="246"/>
      <c r="O218" s="186"/>
      <c r="P218" s="281"/>
      <c r="Q218" s="43"/>
      <c r="S218" s="273">
        <f t="shared" si="15"/>
        <v>0.17</v>
      </c>
      <c r="T218" s="56">
        <f t="shared" si="16"/>
        <v>0</v>
      </c>
    </row>
    <row r="219" spans="12:20" x14ac:dyDescent="0.2">
      <c r="L219" s="177"/>
      <c r="M219" s="185"/>
      <c r="N219" s="246"/>
      <c r="O219" s="186"/>
      <c r="P219" s="281"/>
      <c r="Q219" s="43"/>
      <c r="S219" s="273">
        <f t="shared" si="15"/>
        <v>0.17</v>
      </c>
      <c r="T219" s="56">
        <f t="shared" si="16"/>
        <v>0</v>
      </c>
    </row>
    <row r="220" spans="12:20" x14ac:dyDescent="0.2">
      <c r="L220" s="177"/>
      <c r="M220" s="185"/>
      <c r="N220" s="246"/>
      <c r="O220" s="186"/>
      <c r="P220" s="281"/>
      <c r="Q220" s="43"/>
      <c r="S220" s="273">
        <f t="shared" si="15"/>
        <v>0.17</v>
      </c>
      <c r="T220" s="56">
        <f t="shared" si="16"/>
        <v>0</v>
      </c>
    </row>
    <row r="221" spans="12:20" x14ac:dyDescent="0.2">
      <c r="L221" s="177"/>
      <c r="M221" s="185"/>
      <c r="N221" s="246"/>
      <c r="O221" s="186"/>
      <c r="P221" s="281"/>
      <c r="Q221" s="43"/>
      <c r="S221" s="273">
        <f t="shared" si="15"/>
        <v>0.17</v>
      </c>
      <c r="T221" s="56">
        <f t="shared" si="16"/>
        <v>0</v>
      </c>
    </row>
    <row r="222" spans="12:20" x14ac:dyDescent="0.2">
      <c r="L222" s="177"/>
      <c r="M222" s="185"/>
      <c r="N222" s="246"/>
      <c r="O222" s="186"/>
      <c r="P222" s="281"/>
      <c r="Q222" s="43"/>
      <c r="S222" s="273">
        <f t="shared" si="15"/>
        <v>0.17</v>
      </c>
      <c r="T222" s="56">
        <f t="shared" si="16"/>
        <v>0</v>
      </c>
    </row>
    <row r="223" spans="12:20" x14ac:dyDescent="0.2">
      <c r="L223" s="177"/>
      <c r="M223" s="185"/>
      <c r="N223" s="246"/>
      <c r="O223" s="186"/>
      <c r="P223" s="281"/>
      <c r="Q223" s="43"/>
      <c r="S223" s="273">
        <f t="shared" si="15"/>
        <v>0.17</v>
      </c>
      <c r="T223" s="56">
        <f t="shared" si="16"/>
        <v>0</v>
      </c>
    </row>
    <row r="224" spans="12:20" x14ac:dyDescent="0.2">
      <c r="L224" s="177"/>
      <c r="M224" s="185"/>
      <c r="N224" s="246"/>
      <c r="O224" s="186"/>
      <c r="P224" s="281"/>
      <c r="Q224" s="43"/>
      <c r="S224" s="273">
        <f t="shared" si="15"/>
        <v>0.17</v>
      </c>
      <c r="T224" s="56">
        <f t="shared" si="16"/>
        <v>0</v>
      </c>
    </row>
    <row r="225" spans="12:20" x14ac:dyDescent="0.2">
      <c r="L225" s="177"/>
      <c r="M225" s="185"/>
      <c r="N225" s="246"/>
      <c r="O225" s="186"/>
      <c r="P225" s="281"/>
      <c r="Q225" s="43"/>
      <c r="S225" s="273">
        <f t="shared" si="15"/>
        <v>0.17</v>
      </c>
      <c r="T225" s="56">
        <f t="shared" si="16"/>
        <v>0</v>
      </c>
    </row>
    <row r="226" spans="12:20" x14ac:dyDescent="0.2">
      <c r="L226" s="177"/>
      <c r="M226" s="185"/>
      <c r="N226" s="246"/>
      <c r="O226" s="186"/>
      <c r="P226" s="281"/>
      <c r="Q226" s="43"/>
      <c r="S226" s="273">
        <f t="shared" si="15"/>
        <v>0.17</v>
      </c>
      <c r="T226" s="56">
        <f t="shared" si="16"/>
        <v>0</v>
      </c>
    </row>
    <row r="227" spans="12:20" x14ac:dyDescent="0.2">
      <c r="L227" s="177"/>
      <c r="M227" s="185"/>
      <c r="N227" s="246"/>
      <c r="O227" s="186"/>
      <c r="P227" s="281"/>
      <c r="Q227" s="43"/>
      <c r="S227" s="273">
        <f t="shared" si="15"/>
        <v>0.17</v>
      </c>
      <c r="T227" s="56">
        <f t="shared" si="16"/>
        <v>0</v>
      </c>
    </row>
    <row r="228" spans="12:20" x14ac:dyDescent="0.2">
      <c r="L228" s="177"/>
      <c r="M228" s="185"/>
      <c r="N228" s="246"/>
      <c r="O228" s="186"/>
      <c r="P228" s="281"/>
      <c r="Q228" s="43"/>
      <c r="S228" s="273">
        <f t="shared" si="15"/>
        <v>0.17</v>
      </c>
      <c r="T228" s="56">
        <f t="shared" si="16"/>
        <v>0</v>
      </c>
    </row>
    <row r="229" spans="12:20" x14ac:dyDescent="0.2">
      <c r="L229" s="177"/>
      <c r="M229" s="185"/>
      <c r="N229" s="246"/>
      <c r="O229" s="186"/>
      <c r="P229" s="281"/>
      <c r="Q229" s="43"/>
      <c r="S229" s="273">
        <f t="shared" si="15"/>
        <v>0.17</v>
      </c>
      <c r="T229" s="56">
        <f t="shared" si="16"/>
        <v>0</v>
      </c>
    </row>
    <row r="230" spans="12:20" x14ac:dyDescent="0.2">
      <c r="L230" s="177"/>
      <c r="M230" s="185"/>
      <c r="N230" s="246"/>
      <c r="O230" s="186"/>
      <c r="P230" s="281"/>
      <c r="Q230" s="43"/>
      <c r="S230" s="273">
        <f t="shared" si="15"/>
        <v>0.17</v>
      </c>
      <c r="T230" s="56">
        <f t="shared" si="16"/>
        <v>0</v>
      </c>
    </row>
    <row r="231" spans="12:20" x14ac:dyDescent="0.2">
      <c r="L231" s="177"/>
      <c r="M231" s="185"/>
      <c r="N231" s="246"/>
      <c r="O231" s="186"/>
      <c r="P231" s="281"/>
      <c r="Q231" s="43"/>
      <c r="S231" s="273">
        <f t="shared" si="15"/>
        <v>0.17</v>
      </c>
      <c r="T231" s="56">
        <f t="shared" si="16"/>
        <v>0</v>
      </c>
    </row>
    <row r="232" spans="12:20" x14ac:dyDescent="0.2">
      <c r="L232" s="177"/>
      <c r="M232" s="185"/>
      <c r="N232" s="246"/>
      <c r="O232" s="186"/>
      <c r="P232" s="281"/>
      <c r="Q232" s="43"/>
      <c r="S232" s="273">
        <f t="shared" si="15"/>
        <v>0.17</v>
      </c>
      <c r="T232" s="56">
        <f t="shared" si="16"/>
        <v>0</v>
      </c>
    </row>
    <row r="233" spans="12:20" x14ac:dyDescent="0.2">
      <c r="L233" s="177"/>
      <c r="M233" s="185"/>
      <c r="N233" s="246"/>
      <c r="O233" s="186"/>
      <c r="P233" s="281"/>
      <c r="Q233" s="43"/>
      <c r="S233" s="273">
        <f t="shared" si="15"/>
        <v>0.17</v>
      </c>
      <c r="T233" s="56">
        <f t="shared" si="16"/>
        <v>0</v>
      </c>
    </row>
    <row r="234" spans="12:20" x14ac:dyDescent="0.2">
      <c r="L234" s="177"/>
      <c r="M234" s="185"/>
      <c r="N234" s="246"/>
      <c r="O234" s="186"/>
      <c r="P234" s="281"/>
      <c r="Q234" s="43"/>
      <c r="S234" s="273">
        <f t="shared" si="15"/>
        <v>0.17</v>
      </c>
      <c r="T234" s="56">
        <f t="shared" si="16"/>
        <v>0</v>
      </c>
    </row>
    <row r="235" spans="12:20" x14ac:dyDescent="0.2">
      <c r="L235" s="177"/>
      <c r="M235" s="185"/>
      <c r="N235" s="246"/>
      <c r="O235" s="186"/>
      <c r="P235" s="281"/>
      <c r="Q235" s="43"/>
      <c r="S235" s="273">
        <f t="shared" si="15"/>
        <v>0.17</v>
      </c>
      <c r="T235" s="56">
        <f t="shared" si="16"/>
        <v>0</v>
      </c>
    </row>
    <row r="236" spans="12:20" x14ac:dyDescent="0.2">
      <c r="L236" s="177"/>
      <c r="M236" s="185"/>
      <c r="N236" s="246"/>
      <c r="O236" s="186"/>
      <c r="P236" s="281"/>
      <c r="Q236" s="43"/>
      <c r="S236" s="273">
        <f t="shared" si="15"/>
        <v>0.17</v>
      </c>
      <c r="T236" s="56">
        <f t="shared" si="16"/>
        <v>0</v>
      </c>
    </row>
    <row r="237" spans="12:20" x14ac:dyDescent="0.2">
      <c r="L237" s="177"/>
      <c r="M237" s="185"/>
      <c r="N237" s="246"/>
      <c r="O237" s="186"/>
      <c r="P237" s="281"/>
      <c r="Q237" s="43"/>
      <c r="S237" s="273">
        <f t="shared" si="15"/>
        <v>0.17</v>
      </c>
      <c r="T237" s="56">
        <f t="shared" si="16"/>
        <v>0</v>
      </c>
    </row>
    <row r="238" spans="12:20" x14ac:dyDescent="0.2">
      <c r="L238" s="177"/>
      <c r="M238" s="185"/>
      <c r="N238" s="246"/>
      <c r="O238" s="186"/>
      <c r="P238" s="281"/>
      <c r="Q238" s="43"/>
      <c r="S238" s="273">
        <f t="shared" si="15"/>
        <v>0.17</v>
      </c>
      <c r="T238" s="56">
        <f t="shared" si="16"/>
        <v>0</v>
      </c>
    </row>
    <row r="239" spans="12:20" x14ac:dyDescent="0.2">
      <c r="L239" s="177"/>
      <c r="M239" s="185"/>
      <c r="N239" s="246"/>
      <c r="O239" s="186"/>
      <c r="P239" s="281"/>
      <c r="Q239" s="43"/>
      <c r="S239" s="273">
        <f t="shared" si="15"/>
        <v>0.17</v>
      </c>
      <c r="T239" s="56">
        <f t="shared" si="16"/>
        <v>0</v>
      </c>
    </row>
    <row r="240" spans="12:20" x14ac:dyDescent="0.2">
      <c r="L240" s="177"/>
      <c r="M240" s="185"/>
      <c r="N240" s="246"/>
      <c r="O240" s="186"/>
      <c r="P240" s="281"/>
      <c r="Q240" s="43"/>
      <c r="S240" s="273">
        <f t="shared" si="15"/>
        <v>0.17</v>
      </c>
      <c r="T240" s="56">
        <f t="shared" si="16"/>
        <v>0</v>
      </c>
    </row>
    <row r="241" spans="12:20" x14ac:dyDescent="0.2">
      <c r="L241" s="177"/>
      <c r="M241" s="185"/>
      <c r="N241" s="246"/>
      <c r="O241" s="186"/>
      <c r="P241" s="281"/>
      <c r="Q241" s="43"/>
      <c r="S241" s="273">
        <f t="shared" si="15"/>
        <v>0.17</v>
      </c>
      <c r="T241" s="56">
        <f t="shared" si="16"/>
        <v>0</v>
      </c>
    </row>
    <row r="242" spans="12:20" x14ac:dyDescent="0.2">
      <c r="L242" s="177"/>
      <c r="M242" s="185"/>
      <c r="N242" s="246"/>
      <c r="O242" s="186"/>
      <c r="P242" s="281"/>
      <c r="Q242" s="43"/>
      <c r="S242" s="273">
        <f t="shared" si="15"/>
        <v>0.17</v>
      </c>
      <c r="T242" s="56">
        <f t="shared" si="16"/>
        <v>0</v>
      </c>
    </row>
    <row r="243" spans="12:20" x14ac:dyDescent="0.2">
      <c r="L243" s="177"/>
      <c r="M243" s="185"/>
      <c r="N243" s="246"/>
      <c r="O243" s="186"/>
      <c r="P243" s="281"/>
      <c r="Q243" s="43"/>
      <c r="S243" s="273">
        <f t="shared" si="15"/>
        <v>0.17</v>
      </c>
      <c r="T243" s="56">
        <f t="shared" si="16"/>
        <v>0</v>
      </c>
    </row>
    <row r="244" spans="12:20" x14ac:dyDescent="0.2">
      <c r="L244" s="177"/>
      <c r="M244" s="185"/>
      <c r="N244" s="246"/>
      <c r="O244" s="186"/>
      <c r="P244" s="281"/>
      <c r="Q244" s="43"/>
      <c r="S244" s="273">
        <f t="shared" si="15"/>
        <v>0.17</v>
      </c>
      <c r="T244" s="56">
        <f t="shared" si="16"/>
        <v>0</v>
      </c>
    </row>
    <row r="245" spans="12:20" x14ac:dyDescent="0.2">
      <c r="L245" s="177"/>
      <c r="M245" s="185"/>
      <c r="N245" s="246"/>
      <c r="O245" s="186"/>
      <c r="P245" s="281"/>
      <c r="Q245" s="43"/>
      <c r="S245" s="273">
        <f t="shared" si="15"/>
        <v>0.17</v>
      </c>
      <c r="T245" s="56">
        <f t="shared" si="16"/>
        <v>0</v>
      </c>
    </row>
    <row r="246" spans="12:20" x14ac:dyDescent="0.2">
      <c r="L246" s="177"/>
      <c r="M246" s="185"/>
      <c r="N246" s="246"/>
      <c r="O246" s="186"/>
      <c r="P246" s="281"/>
      <c r="Q246" s="43"/>
      <c r="S246" s="273">
        <f t="shared" si="15"/>
        <v>0.17</v>
      </c>
      <c r="T246" s="56">
        <f t="shared" si="16"/>
        <v>0</v>
      </c>
    </row>
    <row r="247" spans="12:20" x14ac:dyDescent="0.2">
      <c r="L247" s="188"/>
      <c r="M247" s="185"/>
      <c r="N247" s="246"/>
      <c r="O247" s="185"/>
      <c r="P247" s="281"/>
      <c r="Q247" s="43"/>
      <c r="S247" s="273">
        <f t="shared" si="15"/>
        <v>0.17</v>
      </c>
      <c r="T247" s="56">
        <f t="shared" si="16"/>
        <v>0</v>
      </c>
    </row>
    <row r="248" spans="12:20" x14ac:dyDescent="0.2">
      <c r="L248" s="177"/>
      <c r="M248" s="185"/>
      <c r="N248" s="246"/>
      <c r="O248" s="186"/>
      <c r="P248" s="281"/>
      <c r="Q248" s="43"/>
      <c r="S248" s="273">
        <f t="shared" si="15"/>
        <v>0.17</v>
      </c>
      <c r="T248" s="56">
        <f t="shared" si="16"/>
        <v>0</v>
      </c>
    </row>
    <row r="249" spans="12:20" x14ac:dyDescent="0.2">
      <c r="L249" s="177"/>
      <c r="M249" s="185"/>
      <c r="N249" s="246"/>
      <c r="O249" s="186"/>
      <c r="P249" s="281"/>
      <c r="Q249" s="43"/>
      <c r="S249" s="273">
        <f t="shared" si="15"/>
        <v>0.17</v>
      </c>
      <c r="T249" s="56">
        <f t="shared" si="16"/>
        <v>0</v>
      </c>
    </row>
    <row r="250" spans="12:20" x14ac:dyDescent="0.2">
      <c r="L250" s="177"/>
      <c r="M250" s="185"/>
      <c r="N250" s="246"/>
      <c r="O250" s="186"/>
      <c r="P250" s="281"/>
      <c r="Q250" s="43"/>
      <c r="S250" s="273">
        <f t="shared" si="15"/>
        <v>0.17</v>
      </c>
      <c r="T250" s="56">
        <f t="shared" si="16"/>
        <v>0</v>
      </c>
    </row>
    <row r="251" spans="12:20" x14ac:dyDescent="0.2">
      <c r="L251" s="177"/>
      <c r="M251" s="185"/>
      <c r="N251" s="246"/>
      <c r="O251" s="186"/>
      <c r="P251" s="281"/>
      <c r="Q251" s="43"/>
      <c r="S251" s="273">
        <f t="shared" si="15"/>
        <v>0.17</v>
      </c>
      <c r="T251" s="56">
        <f t="shared" si="16"/>
        <v>0</v>
      </c>
    </row>
    <row r="252" spans="12:20" x14ac:dyDescent="0.2">
      <c r="L252" s="177"/>
      <c r="M252" s="185"/>
      <c r="N252" s="246"/>
      <c r="O252" s="186"/>
      <c r="P252" s="281"/>
      <c r="Q252" s="43"/>
      <c r="S252" s="273">
        <f t="shared" si="15"/>
        <v>0.17</v>
      </c>
      <c r="T252" s="56">
        <f t="shared" si="16"/>
        <v>0</v>
      </c>
    </row>
    <row r="253" spans="12:20" x14ac:dyDescent="0.2">
      <c r="L253" s="177"/>
      <c r="M253" s="185"/>
      <c r="N253" s="246"/>
      <c r="O253" s="186"/>
      <c r="P253" s="281"/>
      <c r="Q253" s="43"/>
      <c r="S253" s="273">
        <f t="shared" si="15"/>
        <v>0.17</v>
      </c>
      <c r="T253" s="56">
        <f t="shared" si="16"/>
        <v>0</v>
      </c>
    </row>
    <row r="254" spans="12:20" x14ac:dyDescent="0.2">
      <c r="L254" s="177"/>
      <c r="M254" s="185"/>
      <c r="N254" s="246"/>
      <c r="O254" s="186"/>
      <c r="P254" s="281"/>
      <c r="Q254" s="43"/>
      <c r="S254" s="273">
        <f t="shared" si="15"/>
        <v>0.17</v>
      </c>
      <c r="T254" s="56">
        <f t="shared" si="16"/>
        <v>0</v>
      </c>
    </row>
    <row r="255" spans="12:20" x14ac:dyDescent="0.2">
      <c r="L255" s="177"/>
      <c r="M255" s="185"/>
      <c r="N255" s="246"/>
      <c r="O255" s="186"/>
      <c r="P255" s="281"/>
      <c r="Q255" s="43"/>
      <c r="S255" s="273">
        <f t="shared" si="15"/>
        <v>0.17</v>
      </c>
      <c r="T255" s="56">
        <f t="shared" si="16"/>
        <v>0</v>
      </c>
    </row>
    <row r="256" spans="12:20" x14ac:dyDescent="0.2">
      <c r="L256" s="177"/>
      <c r="M256" s="185"/>
      <c r="N256" s="246"/>
      <c r="O256" s="186"/>
      <c r="P256" s="281"/>
      <c r="Q256" s="43"/>
      <c r="S256" s="273">
        <f t="shared" si="15"/>
        <v>0.17</v>
      </c>
      <c r="T256" s="56">
        <f t="shared" si="16"/>
        <v>0</v>
      </c>
    </row>
    <row r="257" spans="12:20" x14ac:dyDescent="0.2">
      <c r="L257" s="177"/>
      <c r="M257" s="185"/>
      <c r="N257" s="246"/>
      <c r="O257" s="186"/>
      <c r="P257" s="281"/>
      <c r="Q257" s="43"/>
      <c r="S257" s="273">
        <f t="shared" si="15"/>
        <v>0.17</v>
      </c>
      <c r="T257" s="56">
        <f t="shared" si="16"/>
        <v>0</v>
      </c>
    </row>
    <row r="258" spans="12:20" x14ac:dyDescent="0.2">
      <c r="L258" s="177"/>
      <c r="M258" s="185"/>
      <c r="N258" s="246"/>
      <c r="O258" s="186"/>
      <c r="P258" s="281"/>
      <c r="Q258" s="43"/>
      <c r="S258" s="273">
        <f t="shared" si="15"/>
        <v>0.17</v>
      </c>
      <c r="T258" s="56">
        <f t="shared" si="16"/>
        <v>0</v>
      </c>
    </row>
    <row r="259" spans="12:20" x14ac:dyDescent="0.2">
      <c r="L259" s="177"/>
      <c r="M259" s="185"/>
      <c r="N259" s="246"/>
      <c r="O259" s="186"/>
      <c r="P259" s="281"/>
      <c r="Q259" s="43"/>
      <c r="S259" s="273">
        <f t="shared" si="15"/>
        <v>0.17</v>
      </c>
      <c r="T259" s="56">
        <f t="shared" si="16"/>
        <v>0</v>
      </c>
    </row>
    <row r="260" spans="12:20" x14ac:dyDescent="0.2">
      <c r="L260" s="177"/>
      <c r="M260" s="185"/>
      <c r="N260" s="246"/>
      <c r="O260" s="186"/>
      <c r="P260" s="281"/>
      <c r="Q260" s="43"/>
      <c r="S260" s="273">
        <f t="shared" si="15"/>
        <v>0.17</v>
      </c>
      <c r="T260" s="56">
        <f t="shared" si="16"/>
        <v>0</v>
      </c>
    </row>
    <row r="261" spans="12:20" x14ac:dyDescent="0.2">
      <c r="L261" s="177"/>
      <c r="M261" s="185"/>
      <c r="N261" s="246"/>
      <c r="O261" s="186"/>
      <c r="P261" s="281"/>
      <c r="Q261" s="43"/>
      <c r="S261" s="273">
        <f t="shared" si="15"/>
        <v>0.17</v>
      </c>
      <c r="T261" s="56">
        <f t="shared" si="16"/>
        <v>0</v>
      </c>
    </row>
    <row r="262" spans="12:20" x14ac:dyDescent="0.2">
      <c r="L262" s="177"/>
      <c r="M262" s="185"/>
      <c r="N262" s="246"/>
      <c r="O262" s="186"/>
      <c r="P262" s="281"/>
      <c r="Q262" s="43"/>
      <c r="S262" s="273">
        <f t="shared" si="15"/>
        <v>0.17</v>
      </c>
      <c r="T262" s="56">
        <f t="shared" si="16"/>
        <v>0</v>
      </c>
    </row>
    <row r="263" spans="12:20" x14ac:dyDescent="0.2">
      <c r="L263" s="177"/>
      <c r="M263" s="185"/>
      <c r="N263" s="246"/>
      <c r="O263" s="186"/>
      <c r="P263" s="281"/>
      <c r="Q263" s="43"/>
      <c r="S263" s="273">
        <f t="shared" si="15"/>
        <v>0.17</v>
      </c>
      <c r="T263" s="56">
        <f t="shared" si="16"/>
        <v>0</v>
      </c>
    </row>
    <row r="264" spans="12:20" x14ac:dyDescent="0.2">
      <c r="L264" s="177"/>
      <c r="M264" s="185"/>
      <c r="N264" s="246"/>
      <c r="O264" s="186"/>
      <c r="P264" s="281"/>
      <c r="Q264" s="43"/>
      <c r="S264" s="273">
        <f t="shared" si="15"/>
        <v>0.17</v>
      </c>
      <c r="T264" s="56">
        <f t="shared" si="16"/>
        <v>0</v>
      </c>
    </row>
    <row r="265" spans="12:20" x14ac:dyDescent="0.2">
      <c r="L265" s="177"/>
      <c r="M265" s="185"/>
      <c r="N265" s="246"/>
      <c r="O265" s="186"/>
      <c r="P265" s="281"/>
      <c r="Q265" s="43"/>
      <c r="S265" s="273">
        <f t="shared" si="15"/>
        <v>0.17</v>
      </c>
      <c r="T265" s="56">
        <f t="shared" si="16"/>
        <v>0</v>
      </c>
    </row>
    <row r="266" spans="12:20" x14ac:dyDescent="0.2">
      <c r="L266" s="177"/>
      <c r="M266" s="185"/>
      <c r="N266" s="246"/>
      <c r="O266" s="186"/>
      <c r="P266" s="281"/>
      <c r="Q266" s="43"/>
      <c r="S266" s="273">
        <f t="shared" si="15"/>
        <v>0.17</v>
      </c>
      <c r="T266" s="56">
        <f t="shared" si="16"/>
        <v>0</v>
      </c>
    </row>
    <row r="267" spans="12:20" x14ac:dyDescent="0.2">
      <c r="L267" s="177"/>
      <c r="M267" s="185"/>
      <c r="N267" s="246"/>
      <c r="O267" s="186"/>
      <c r="P267" s="281"/>
      <c r="Q267" s="43"/>
      <c r="S267" s="273">
        <f t="shared" ref="S267:S298" si="17">$AG$2</f>
        <v>0.17</v>
      </c>
      <c r="T267" s="56">
        <f t="shared" ref="T267:T298" si="18">IF(M267=$AC$10,N267-N267/(1+S267),0)</f>
        <v>0</v>
      </c>
    </row>
    <row r="268" spans="12:20" x14ac:dyDescent="0.2">
      <c r="L268" s="177"/>
      <c r="M268" s="185"/>
      <c r="N268" s="246"/>
      <c r="O268" s="186"/>
      <c r="P268" s="281"/>
      <c r="Q268" s="43"/>
      <c r="S268" s="273">
        <f t="shared" si="17"/>
        <v>0.17</v>
      </c>
      <c r="T268" s="56">
        <f t="shared" si="18"/>
        <v>0</v>
      </c>
    </row>
    <row r="269" spans="12:20" x14ac:dyDescent="0.2">
      <c r="L269" s="177"/>
      <c r="M269" s="185"/>
      <c r="N269" s="246"/>
      <c r="O269" s="186"/>
      <c r="P269" s="281"/>
      <c r="Q269" s="43"/>
      <c r="S269" s="273">
        <f t="shared" si="17"/>
        <v>0.17</v>
      </c>
      <c r="T269" s="56">
        <f t="shared" si="18"/>
        <v>0</v>
      </c>
    </row>
    <row r="270" spans="12:20" x14ac:dyDescent="0.2">
      <c r="L270" s="177"/>
      <c r="M270" s="185"/>
      <c r="N270" s="246"/>
      <c r="O270" s="186"/>
      <c r="P270" s="281"/>
      <c r="Q270" s="43"/>
      <c r="S270" s="273">
        <f t="shared" si="17"/>
        <v>0.17</v>
      </c>
      <c r="T270" s="56">
        <f t="shared" si="18"/>
        <v>0</v>
      </c>
    </row>
    <row r="271" spans="12:20" x14ac:dyDescent="0.2">
      <c r="L271" s="177"/>
      <c r="M271" s="185"/>
      <c r="N271" s="246"/>
      <c r="O271" s="186"/>
      <c r="P271" s="281"/>
      <c r="Q271" s="43"/>
      <c r="S271" s="273">
        <f t="shared" si="17"/>
        <v>0.17</v>
      </c>
      <c r="T271" s="56">
        <f t="shared" si="18"/>
        <v>0</v>
      </c>
    </row>
    <row r="272" spans="12:20" x14ac:dyDescent="0.2">
      <c r="L272" s="177"/>
      <c r="M272" s="185"/>
      <c r="N272" s="246"/>
      <c r="O272" s="186"/>
      <c r="P272" s="281"/>
      <c r="Q272" s="43"/>
      <c r="S272" s="273">
        <f t="shared" si="17"/>
        <v>0.17</v>
      </c>
      <c r="T272" s="56">
        <f t="shared" si="18"/>
        <v>0</v>
      </c>
    </row>
    <row r="273" spans="12:20" x14ac:dyDescent="0.2">
      <c r="L273" s="177"/>
      <c r="M273" s="185"/>
      <c r="N273" s="246"/>
      <c r="O273" s="186"/>
      <c r="P273" s="281"/>
      <c r="Q273" s="43"/>
      <c r="S273" s="273">
        <f t="shared" si="17"/>
        <v>0.17</v>
      </c>
      <c r="T273" s="56">
        <f t="shared" si="18"/>
        <v>0</v>
      </c>
    </row>
    <row r="274" spans="12:20" x14ac:dyDescent="0.2">
      <c r="L274" s="177"/>
      <c r="M274" s="185"/>
      <c r="N274" s="246"/>
      <c r="O274" s="186"/>
      <c r="P274" s="281"/>
      <c r="Q274" s="43"/>
      <c r="S274" s="273">
        <f t="shared" si="17"/>
        <v>0.17</v>
      </c>
      <c r="T274" s="56">
        <f t="shared" si="18"/>
        <v>0</v>
      </c>
    </row>
    <row r="275" spans="12:20" x14ac:dyDescent="0.2">
      <c r="L275" s="177"/>
      <c r="M275" s="185"/>
      <c r="N275" s="246"/>
      <c r="O275" s="186"/>
      <c r="P275" s="281"/>
      <c r="Q275" s="43"/>
      <c r="S275" s="273">
        <f t="shared" si="17"/>
        <v>0.17</v>
      </c>
      <c r="T275" s="56">
        <f t="shared" si="18"/>
        <v>0</v>
      </c>
    </row>
    <row r="276" spans="12:20" x14ac:dyDescent="0.2">
      <c r="L276" s="177"/>
      <c r="M276" s="185"/>
      <c r="N276" s="246"/>
      <c r="O276" s="186"/>
      <c r="P276" s="281"/>
      <c r="Q276" s="43"/>
      <c r="S276" s="273">
        <f t="shared" si="17"/>
        <v>0.17</v>
      </c>
      <c r="T276" s="56">
        <f t="shared" si="18"/>
        <v>0</v>
      </c>
    </row>
    <row r="277" spans="12:20" x14ac:dyDescent="0.2">
      <c r="L277" s="177"/>
      <c r="M277" s="185"/>
      <c r="N277" s="246"/>
      <c r="O277" s="186"/>
      <c r="P277" s="281"/>
      <c r="Q277" s="43"/>
      <c r="S277" s="273">
        <f t="shared" si="17"/>
        <v>0.17</v>
      </c>
      <c r="T277" s="56">
        <f t="shared" si="18"/>
        <v>0</v>
      </c>
    </row>
    <row r="278" spans="12:20" x14ac:dyDescent="0.2">
      <c r="L278" s="177"/>
      <c r="M278" s="185"/>
      <c r="N278" s="246"/>
      <c r="O278" s="186"/>
      <c r="P278" s="281"/>
      <c r="Q278" s="43"/>
      <c r="S278" s="273">
        <f t="shared" si="17"/>
        <v>0.17</v>
      </c>
      <c r="T278" s="56">
        <f t="shared" si="18"/>
        <v>0</v>
      </c>
    </row>
    <row r="279" spans="12:20" x14ac:dyDescent="0.2">
      <c r="L279" s="177"/>
      <c r="M279" s="185"/>
      <c r="N279" s="246"/>
      <c r="O279" s="186"/>
      <c r="P279" s="281"/>
      <c r="Q279" s="43"/>
      <c r="S279" s="273">
        <f t="shared" si="17"/>
        <v>0.17</v>
      </c>
      <c r="T279" s="56">
        <f t="shared" si="18"/>
        <v>0</v>
      </c>
    </row>
    <row r="280" spans="12:20" x14ac:dyDescent="0.2">
      <c r="L280" s="177"/>
      <c r="M280" s="185"/>
      <c r="N280" s="246"/>
      <c r="O280" s="186"/>
      <c r="P280" s="281"/>
      <c r="Q280" s="43"/>
      <c r="S280" s="273">
        <f t="shared" si="17"/>
        <v>0.17</v>
      </c>
      <c r="T280" s="56">
        <f t="shared" si="18"/>
        <v>0</v>
      </c>
    </row>
    <row r="281" spans="12:20" x14ac:dyDescent="0.2">
      <c r="L281" s="177"/>
      <c r="M281" s="185"/>
      <c r="N281" s="246"/>
      <c r="O281" s="186"/>
      <c r="P281" s="281"/>
      <c r="Q281" s="43"/>
      <c r="S281" s="273">
        <f t="shared" si="17"/>
        <v>0.17</v>
      </c>
      <c r="T281" s="56">
        <f t="shared" si="18"/>
        <v>0</v>
      </c>
    </row>
    <row r="282" spans="12:20" x14ac:dyDescent="0.2">
      <c r="L282" s="177"/>
      <c r="M282" s="185"/>
      <c r="N282" s="246"/>
      <c r="O282" s="186"/>
      <c r="P282" s="281"/>
      <c r="Q282" s="43"/>
      <c r="S282" s="273">
        <f t="shared" si="17"/>
        <v>0.17</v>
      </c>
      <c r="T282" s="56">
        <f t="shared" si="18"/>
        <v>0</v>
      </c>
    </row>
    <row r="283" spans="12:20" x14ac:dyDescent="0.2">
      <c r="L283" s="177"/>
      <c r="M283" s="185"/>
      <c r="N283" s="246"/>
      <c r="O283" s="186"/>
      <c r="P283" s="281"/>
      <c r="Q283" s="43"/>
      <c r="S283" s="273">
        <f t="shared" si="17"/>
        <v>0.17</v>
      </c>
      <c r="T283" s="56">
        <f t="shared" si="18"/>
        <v>0</v>
      </c>
    </row>
    <row r="284" spans="12:20" x14ac:dyDescent="0.2">
      <c r="L284" s="177"/>
      <c r="M284" s="185"/>
      <c r="N284" s="246"/>
      <c r="O284" s="186"/>
      <c r="P284" s="281"/>
      <c r="Q284" s="43"/>
      <c r="S284" s="273">
        <f t="shared" si="17"/>
        <v>0.17</v>
      </c>
      <c r="T284" s="56">
        <f t="shared" si="18"/>
        <v>0</v>
      </c>
    </row>
    <row r="285" spans="12:20" x14ac:dyDescent="0.2">
      <c r="L285" s="177"/>
      <c r="M285" s="185"/>
      <c r="N285" s="246"/>
      <c r="O285" s="186"/>
      <c r="P285" s="281"/>
      <c r="Q285" s="43"/>
      <c r="S285" s="273">
        <f t="shared" si="17"/>
        <v>0.17</v>
      </c>
      <c r="T285" s="56">
        <f t="shared" si="18"/>
        <v>0</v>
      </c>
    </row>
    <row r="286" spans="12:20" x14ac:dyDescent="0.2">
      <c r="L286" s="177"/>
      <c r="M286" s="185"/>
      <c r="N286" s="246"/>
      <c r="O286" s="186"/>
      <c r="P286" s="281"/>
      <c r="Q286" s="43"/>
      <c r="S286" s="273">
        <f t="shared" si="17"/>
        <v>0.17</v>
      </c>
      <c r="T286" s="56">
        <f t="shared" si="18"/>
        <v>0</v>
      </c>
    </row>
    <row r="287" spans="12:20" x14ac:dyDescent="0.2">
      <c r="L287" s="177"/>
      <c r="M287" s="185"/>
      <c r="N287" s="246"/>
      <c r="O287" s="186"/>
      <c r="P287" s="281"/>
      <c r="Q287" s="43"/>
      <c r="S287" s="273">
        <f t="shared" si="17"/>
        <v>0.17</v>
      </c>
      <c r="T287" s="56">
        <f t="shared" si="18"/>
        <v>0</v>
      </c>
    </row>
    <row r="288" spans="12:20" x14ac:dyDescent="0.2">
      <c r="L288" s="177"/>
      <c r="M288" s="185"/>
      <c r="N288" s="246"/>
      <c r="O288" s="186"/>
      <c r="P288" s="281"/>
      <c r="Q288" s="43"/>
      <c r="S288" s="273">
        <f t="shared" si="17"/>
        <v>0.17</v>
      </c>
      <c r="T288" s="56">
        <f t="shared" si="18"/>
        <v>0</v>
      </c>
    </row>
    <row r="289" spans="12:20" x14ac:dyDescent="0.2">
      <c r="L289" s="177"/>
      <c r="M289" s="185"/>
      <c r="N289" s="246"/>
      <c r="O289" s="186"/>
      <c r="P289" s="281"/>
      <c r="Q289" s="43"/>
      <c r="S289" s="273">
        <f t="shared" si="17"/>
        <v>0.17</v>
      </c>
      <c r="T289" s="56">
        <f t="shared" si="18"/>
        <v>0</v>
      </c>
    </row>
    <row r="290" spans="12:20" x14ac:dyDescent="0.2">
      <c r="L290" s="177"/>
      <c r="M290" s="185"/>
      <c r="N290" s="246"/>
      <c r="O290" s="186"/>
      <c r="P290" s="281"/>
      <c r="Q290" s="43"/>
      <c r="S290" s="273">
        <f t="shared" si="17"/>
        <v>0.17</v>
      </c>
      <c r="T290" s="56">
        <f t="shared" si="18"/>
        <v>0</v>
      </c>
    </row>
    <row r="291" spans="12:20" x14ac:dyDescent="0.2">
      <c r="L291" s="177"/>
      <c r="M291" s="185"/>
      <c r="N291" s="246"/>
      <c r="O291" s="186"/>
      <c r="P291" s="281"/>
      <c r="Q291" s="43"/>
      <c r="S291" s="273">
        <f t="shared" si="17"/>
        <v>0.17</v>
      </c>
      <c r="T291" s="56">
        <f t="shared" si="18"/>
        <v>0</v>
      </c>
    </row>
    <row r="292" spans="12:20" x14ac:dyDescent="0.2">
      <c r="L292" s="177"/>
      <c r="M292" s="185"/>
      <c r="N292" s="246"/>
      <c r="O292" s="186"/>
      <c r="P292" s="281"/>
      <c r="Q292" s="43"/>
      <c r="S292" s="273">
        <f t="shared" si="17"/>
        <v>0.17</v>
      </c>
      <c r="T292" s="56">
        <f t="shared" si="18"/>
        <v>0</v>
      </c>
    </row>
    <row r="293" spans="12:20" x14ac:dyDescent="0.2">
      <c r="L293" s="177"/>
      <c r="M293" s="185"/>
      <c r="N293" s="246"/>
      <c r="O293" s="186"/>
      <c r="P293" s="281"/>
      <c r="Q293" s="43"/>
      <c r="S293" s="273">
        <f t="shared" si="17"/>
        <v>0.17</v>
      </c>
      <c r="T293" s="56">
        <f t="shared" si="18"/>
        <v>0</v>
      </c>
    </row>
    <row r="294" spans="12:20" x14ac:dyDescent="0.2">
      <c r="L294" s="177"/>
      <c r="M294" s="185"/>
      <c r="N294" s="246"/>
      <c r="O294" s="186"/>
      <c r="P294" s="281"/>
      <c r="Q294" s="43"/>
      <c r="S294" s="273">
        <f t="shared" si="17"/>
        <v>0.17</v>
      </c>
      <c r="T294" s="56">
        <f t="shared" si="18"/>
        <v>0</v>
      </c>
    </row>
    <row r="295" spans="12:20" x14ac:dyDescent="0.2">
      <c r="L295" s="177"/>
      <c r="M295" s="185"/>
      <c r="N295" s="246"/>
      <c r="O295" s="186"/>
      <c r="P295" s="281"/>
      <c r="Q295" s="43"/>
      <c r="S295" s="273">
        <f t="shared" si="17"/>
        <v>0.17</v>
      </c>
      <c r="T295" s="56">
        <f t="shared" si="18"/>
        <v>0</v>
      </c>
    </row>
    <row r="296" spans="12:20" x14ac:dyDescent="0.2">
      <c r="L296" s="177"/>
      <c r="M296" s="185"/>
      <c r="N296" s="246"/>
      <c r="O296" s="186"/>
      <c r="P296" s="281"/>
      <c r="Q296" s="43"/>
      <c r="S296" s="273">
        <f t="shared" si="17"/>
        <v>0.17</v>
      </c>
      <c r="T296" s="56">
        <f t="shared" si="18"/>
        <v>0</v>
      </c>
    </row>
    <row r="297" spans="12:20" x14ac:dyDescent="0.2">
      <c r="L297" s="177"/>
      <c r="M297" s="185"/>
      <c r="N297" s="246"/>
      <c r="O297" s="186"/>
      <c r="P297" s="281"/>
      <c r="Q297" s="43"/>
      <c r="S297" s="273">
        <f t="shared" si="17"/>
        <v>0.17</v>
      </c>
      <c r="T297" s="56">
        <f t="shared" si="18"/>
        <v>0</v>
      </c>
    </row>
    <row r="298" spans="12:20" ht="15" thickBot="1" x14ac:dyDescent="0.25">
      <c r="L298" s="189"/>
      <c r="M298" s="190"/>
      <c r="N298" s="247"/>
      <c r="O298" s="190"/>
      <c r="P298" s="282"/>
      <c r="Q298" s="43"/>
      <c r="S298" s="273">
        <f t="shared" si="17"/>
        <v>0.17</v>
      </c>
      <c r="T298" s="56">
        <f t="shared" si="18"/>
        <v>0</v>
      </c>
    </row>
    <row r="299" spans="12:20" ht="15.75" x14ac:dyDescent="0.2">
      <c r="L299" s="10"/>
      <c r="M299" s="15"/>
      <c r="N299" s="15"/>
      <c r="O299" s="38"/>
      <c r="P299" s="38"/>
      <c r="Q299" s="38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I11:I44">
    <cfRule type="expression" dxfId="36" priority="10" stopIfTrue="1">
      <formula>$C$6=$AF$1</formula>
    </cfRule>
  </conditionalFormatting>
  <conditionalFormatting sqref="L11:Q298">
    <cfRule type="expression" dxfId="35" priority="9" stopIfTrue="1">
      <formula>$M11=$AC$10</formula>
    </cfRule>
  </conditionalFormatting>
  <conditionalFormatting sqref="M5:N7">
    <cfRule type="expression" dxfId="34" priority="8" stopIfTrue="1">
      <formula>$C$6=$AF$1</formula>
    </cfRule>
  </conditionalFormatting>
  <conditionalFormatting sqref="H2:H3 H6:H7">
    <cfRule type="cellIs" dxfId="33" priority="6" stopIfTrue="1" operator="lessThan">
      <formula>0</formula>
    </cfRule>
    <cfRule type="cellIs" dxfId="32" priority="7" stopIfTrue="1" operator="greaterThan">
      <formula>0</formula>
    </cfRule>
  </conditionalFormatting>
  <conditionalFormatting sqref="E11:E44">
    <cfRule type="cellIs" dxfId="31" priority="4" stopIfTrue="1" operator="equal">
      <formula>$AD$2</formula>
    </cfRule>
  </conditionalFormatting>
  <conditionalFormatting sqref="D11:D44">
    <cfRule type="cellIs" dxfId="30" priority="3" stopIfTrue="1" operator="equal">
      <formula>$AE$1</formula>
    </cfRule>
  </conditionalFormatting>
  <conditionalFormatting sqref="J7">
    <cfRule type="cellIs" dxfId="29" priority="1" stopIfTrue="1" operator="lessThan">
      <formula>0</formula>
    </cfRule>
    <cfRule type="cellIs" dxfId="28" priority="2" stopIfTrue="1" operator="greaterThan">
      <formula>0</formula>
    </cfRule>
  </conditionalFormatting>
  <dataValidations count="7">
    <dataValidation type="custom" showInputMessage="1" showErrorMessage="1" error="חובה למלא את שם הסעיף לפני מילוי הסכום" sqref="N11:N298">
      <formula1>ISTEXT(M11)</formula1>
    </dataValidation>
    <dataValidation type="list" allowBlank="1" showInputMessage="1" showErrorMessage="1" sqref="U13:U48 E11:E44">
      <formula1>$AD$1:$AD$2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>
      <formula1>C26&lt;2500</formula1>
    </dataValidation>
    <dataValidation type="list" allowBlank="1" showInputMessage="1" showErrorMessage="1" sqref="C7 D11:D44">
      <formula1>$AE$1:$AE$2</formula1>
    </dataValidation>
    <dataValidation type="list" allowBlank="1" showInputMessage="1" showErrorMessage="1" sqref="C6">
      <formula1>$AF$1:$AF$2</formula1>
    </dataValidation>
    <dataValidation type="list" allowBlank="1" showInputMessage="1" sqref="O11:O298">
      <formula1>$AC$1:$AC$5</formula1>
    </dataValidation>
    <dataValidation type="list" showInputMessage="1" showErrorMessage="1" sqref="M11:M298">
      <formula1>$AC$10:$AC$44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125" defaultRowHeight="14.25" x14ac:dyDescent="0.2"/>
  <cols>
    <col min="1" max="1" width="1.125" style="1" customWidth="1"/>
    <col min="2" max="2" width="29" style="1" customWidth="1"/>
    <col min="3" max="3" width="9.375" style="1" customWidth="1"/>
    <col min="4" max="5" width="10" style="1" customWidth="1"/>
    <col min="6" max="6" width="11.625" style="1" hidden="1" customWidth="1"/>
    <col min="7" max="8" width="10" style="1" customWidth="1"/>
    <col min="9" max="9" width="6.125" style="1" customWidth="1"/>
    <col min="10" max="10" width="10.75" style="1" customWidth="1"/>
    <col min="11" max="11" width="2.875" style="1" customWidth="1"/>
    <col min="12" max="12" width="3.75" style="1" customWidth="1"/>
    <col min="13" max="13" width="31.625" style="1" customWidth="1"/>
    <col min="14" max="14" width="9.875" style="1" customWidth="1"/>
    <col min="15" max="15" width="10.125" style="2" customWidth="1"/>
    <col min="16" max="16" width="38.25" style="2" customWidth="1"/>
    <col min="17" max="17" width="11.625" style="20" customWidth="1"/>
    <col min="18" max="18" width="5.875" style="1" hidden="1" customWidth="1"/>
    <col min="19" max="19" width="9.875" style="1" hidden="1" customWidth="1"/>
    <col min="20" max="20" width="11.75" style="1" hidden="1" customWidth="1"/>
    <col min="21" max="21" width="9.125" style="1" hidden="1" customWidth="1"/>
    <col min="22" max="22" width="15.375" style="1" hidden="1" customWidth="1"/>
    <col min="23" max="23" width="10.25" style="1" hidden="1" customWidth="1"/>
    <col min="24" max="24" width="13.125" style="1" customWidth="1"/>
    <col min="25" max="25" width="14.625" style="1" customWidth="1"/>
    <col min="26" max="26" width="9.125" style="1"/>
    <col min="27" max="27" width="0" style="1" hidden="1" customWidth="1"/>
    <col min="28" max="28" width="9.125" style="1" hidden="1" customWidth="1"/>
    <col min="29" max="36" width="9.125" style="56" hidden="1" customWidth="1"/>
    <col min="37" max="37" width="9.125" style="1" hidden="1" customWidth="1"/>
    <col min="38" max="39" width="0" style="1" hidden="1" customWidth="1"/>
    <col min="40" max="40" width="10.625" style="1" hidden="1" customWidth="1"/>
    <col min="41" max="16384" width="9.125" style="1"/>
  </cols>
  <sheetData>
    <row r="1" spans="1:40" ht="10.5" customHeight="1" thickBot="1" x14ac:dyDescent="0.25">
      <c r="A1" s="10"/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2"/>
      <c r="P1" s="12"/>
      <c r="R1" s="10"/>
      <c r="AC1" s="56" t="s">
        <v>57</v>
      </c>
      <c r="AD1" s="56" t="s">
        <v>153</v>
      </c>
      <c r="AE1" s="56" t="s">
        <v>63</v>
      </c>
      <c r="AF1" s="56" t="s">
        <v>36</v>
      </c>
      <c r="AG1" s="57" t="s">
        <v>84</v>
      </c>
    </row>
    <row r="2" spans="1:40" ht="15.75" customHeight="1" x14ac:dyDescent="0.3">
      <c r="A2" s="10"/>
      <c r="B2" s="97" t="s">
        <v>27</v>
      </c>
      <c r="C2" s="255">
        <f>'שיקוף לעסק'!C2</f>
        <v>0</v>
      </c>
      <c r="D2" s="317"/>
      <c r="E2" s="453" t="s">
        <v>15</v>
      </c>
      <c r="F2" s="454"/>
      <c r="G2" s="455"/>
      <c r="H2" s="319">
        <f>N4-N5-N2</f>
        <v>0</v>
      </c>
      <c r="I2" s="10"/>
      <c r="J2" s="10"/>
      <c r="K2" s="39"/>
      <c r="L2" s="29"/>
      <c r="M2" s="286" t="s">
        <v>49</v>
      </c>
      <c r="N2" s="287">
        <f>SUMIF(D11:D44,AE1,H11:H44)+SUMIF(D11:D44,AE2,F11:F44)</f>
        <v>0</v>
      </c>
      <c r="O2" s="20"/>
      <c r="P2" s="101"/>
      <c r="R2" s="10"/>
      <c r="AC2" s="56" t="s">
        <v>78</v>
      </c>
      <c r="AD2" s="56" t="s">
        <v>154</v>
      </c>
      <c r="AE2" s="56" t="s">
        <v>64</v>
      </c>
      <c r="AF2" s="56" t="s">
        <v>37</v>
      </c>
      <c r="AG2" s="58">
        <f>IF(C6=AF2,'שיעורי מס'!D5,0)</f>
        <v>0.17</v>
      </c>
    </row>
    <row r="3" spans="1:40" ht="15.75" customHeight="1" x14ac:dyDescent="0.3">
      <c r="A3" s="10"/>
      <c r="B3" s="98" t="s">
        <v>25</v>
      </c>
      <c r="C3" s="256">
        <f>ספט!C3</f>
        <v>0</v>
      </c>
      <c r="D3" s="317"/>
      <c r="E3" s="456" t="s">
        <v>61</v>
      </c>
      <c r="F3" s="457"/>
      <c r="G3" s="458"/>
      <c r="H3" s="320">
        <f>N4-N5-N3</f>
        <v>0</v>
      </c>
      <c r="I3" s="10"/>
      <c r="J3" s="10"/>
      <c r="K3" s="40"/>
      <c r="L3" s="30"/>
      <c r="M3" s="47" t="s">
        <v>149</v>
      </c>
      <c r="N3" s="48">
        <f>H45</f>
        <v>0</v>
      </c>
      <c r="O3" s="20"/>
      <c r="P3" s="102"/>
      <c r="R3" s="10"/>
      <c r="AC3" s="56" t="s">
        <v>79</v>
      </c>
    </row>
    <row r="4" spans="1:40" ht="15.75" customHeight="1" thickBot="1" x14ac:dyDescent="0.3">
      <c r="A4" s="10"/>
      <c r="B4" s="98" t="s">
        <v>39</v>
      </c>
      <c r="C4" s="272" t="str">
        <f>TEXT(DATE(2000,MOD((VLOOKUP(ספט!C4,ינו!V11:W22,2,)+1),12),1),"mmmm")</f>
        <v>אוקטובר</v>
      </c>
      <c r="D4" s="325"/>
      <c r="E4" s="459" t="s">
        <v>16</v>
      </c>
      <c r="F4" s="460"/>
      <c r="G4" s="461"/>
      <c r="H4" s="321">
        <f>AJ23</f>
        <v>0</v>
      </c>
      <c r="I4" s="10"/>
      <c r="J4" s="10"/>
      <c r="K4" s="39"/>
      <c r="L4" s="29"/>
      <c r="M4" s="49" t="s">
        <v>48</v>
      </c>
      <c r="N4" s="48">
        <f>SUMIF(M11:M298,AC10,N11:N298)</f>
        <v>0</v>
      </c>
      <c r="O4" s="12"/>
      <c r="P4" s="44"/>
      <c r="Q4" s="35"/>
      <c r="R4" s="10"/>
      <c r="AC4" s="114" t="s">
        <v>80</v>
      </c>
    </row>
    <row r="5" spans="1:40" ht="15.75" customHeight="1" thickBot="1" x14ac:dyDescent="0.3">
      <c r="A5" s="10"/>
      <c r="B5" s="99" t="s">
        <v>26</v>
      </c>
      <c r="C5" s="116">
        <f>ספט!C5</f>
        <v>2.25</v>
      </c>
      <c r="D5" s="199"/>
      <c r="E5" s="462" t="s">
        <v>33</v>
      </c>
      <c r="F5" s="463"/>
      <c r="G5" s="464"/>
      <c r="H5" s="322">
        <f>AJ30</f>
        <v>0</v>
      </c>
      <c r="I5" s="10"/>
      <c r="J5" s="471" t="s">
        <v>158</v>
      </c>
      <c r="K5" s="472"/>
      <c r="L5" s="29"/>
      <c r="M5" s="49" t="s">
        <v>50</v>
      </c>
      <c r="N5" s="48">
        <f>SUM(T11:T298)</f>
        <v>0</v>
      </c>
      <c r="O5" s="12"/>
      <c r="P5" s="206" t="s">
        <v>115</v>
      </c>
      <c r="Q5" s="45"/>
      <c r="R5" s="10"/>
      <c r="AC5" s="114" t="s">
        <v>81</v>
      </c>
    </row>
    <row r="6" spans="1:40" ht="15.75" customHeight="1" thickBot="1" x14ac:dyDescent="0.3">
      <c r="A6" s="10"/>
      <c r="B6" s="99" t="s">
        <v>38</v>
      </c>
      <c r="C6" s="116" t="str">
        <f>ספט!C6</f>
        <v>מורשה</v>
      </c>
      <c r="D6" s="199"/>
      <c r="E6" s="465" t="s">
        <v>17</v>
      </c>
      <c r="F6" s="466"/>
      <c r="G6" s="467"/>
      <c r="H6" s="323">
        <f>H2-H4-H5</f>
        <v>0</v>
      </c>
      <c r="I6" s="10"/>
      <c r="J6" s="473"/>
      <c r="K6" s="474"/>
      <c r="L6" s="22"/>
      <c r="M6" s="50" t="s">
        <v>150</v>
      </c>
      <c r="N6" s="48">
        <f>J45</f>
        <v>0</v>
      </c>
      <c r="P6" s="154" t="s">
        <v>95</v>
      </c>
      <c r="Q6" s="34"/>
      <c r="R6" s="10"/>
    </row>
    <row r="7" spans="1:40" ht="15.75" customHeight="1" thickBot="1" x14ac:dyDescent="0.3">
      <c r="A7" s="10"/>
      <c r="B7" s="100" t="s">
        <v>65</v>
      </c>
      <c r="C7" s="117" t="str">
        <f>ספט!C7</f>
        <v>לא</v>
      </c>
      <c r="D7" s="199"/>
      <c r="E7" s="468" t="s">
        <v>47</v>
      </c>
      <c r="F7" s="469"/>
      <c r="G7" s="470"/>
      <c r="H7" s="323">
        <f>SUMIF(AL11:AL44,1,H11:H44)+SUMIF(AL11:AL44,1,J11:J44)-SUMIF(AM11:AM44,1,C11:C44)+SUMIF(AM11:AM44,1,H11:H44)+SUMIF(AM11:AM44,1,J11:J44)+SUMIF(AN11:AN44,1,C11:C44)</f>
        <v>0</v>
      </c>
      <c r="I7" s="10"/>
      <c r="J7" s="475">
        <f>IF(H6&gt;0,H6+H7,H7)</f>
        <v>0</v>
      </c>
      <c r="K7" s="476"/>
      <c r="L7" s="22"/>
      <c r="M7" s="51" t="s">
        <v>51</v>
      </c>
      <c r="N7" s="52">
        <f>N5-N6</f>
        <v>0</v>
      </c>
      <c r="O7" s="31"/>
      <c r="P7" s="155" t="s">
        <v>113</v>
      </c>
      <c r="Q7" s="31"/>
      <c r="R7" s="10"/>
    </row>
    <row r="8" spans="1:40" ht="5.25" customHeight="1" thickBot="1" x14ac:dyDescent="0.3">
      <c r="A8" s="10"/>
      <c r="B8" s="23"/>
      <c r="C8" s="24"/>
      <c r="D8" s="24"/>
      <c r="E8" s="24"/>
      <c r="F8" s="24"/>
      <c r="G8" s="24"/>
      <c r="H8" s="25"/>
      <c r="I8" s="25"/>
      <c r="J8" s="26"/>
      <c r="K8" s="26"/>
      <c r="L8" s="26"/>
      <c r="M8" s="26"/>
      <c r="N8" s="24"/>
      <c r="O8" s="27"/>
      <c r="P8" s="27"/>
      <c r="Q8" s="42"/>
      <c r="R8" s="10"/>
    </row>
    <row r="9" spans="1:40" ht="35.25" customHeight="1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1" t="s">
        <v>92</v>
      </c>
      <c r="O9" s="110"/>
      <c r="P9" s="12"/>
      <c r="R9" s="10"/>
      <c r="AL9" s="328" t="s">
        <v>159</v>
      </c>
      <c r="AM9" s="56"/>
      <c r="AN9" s="56"/>
    </row>
    <row r="10" spans="1:40" ht="33" customHeight="1" thickBot="1" x14ac:dyDescent="0.3">
      <c r="A10" s="10"/>
      <c r="B10" s="103" t="s">
        <v>1</v>
      </c>
      <c r="C10" s="104" t="s">
        <v>2</v>
      </c>
      <c r="D10" s="79" t="s">
        <v>151</v>
      </c>
      <c r="E10" s="82" t="s">
        <v>152</v>
      </c>
      <c r="F10" s="105" t="s">
        <v>142</v>
      </c>
      <c r="G10" s="106" t="s">
        <v>34</v>
      </c>
      <c r="H10" s="106" t="s">
        <v>62</v>
      </c>
      <c r="I10" s="106" t="str">
        <f>IF(C6=AF1,"[לא לשימוש]","% הכרה למע""מ")</f>
        <v>% הכרה למע"מ</v>
      </c>
      <c r="J10" s="104" t="str">
        <f>IF(C6=AF1,"[לא לשימוש]","מע""מ לקיזוז")</f>
        <v>מע"מ לקיזוז</v>
      </c>
      <c r="K10" s="10"/>
      <c r="L10" s="107" t="s">
        <v>77</v>
      </c>
      <c r="M10" s="108" t="s">
        <v>52</v>
      </c>
      <c r="N10" s="108" t="s">
        <v>2</v>
      </c>
      <c r="O10" s="108" t="s">
        <v>53</v>
      </c>
      <c r="P10" s="109" t="s">
        <v>54</v>
      </c>
      <c r="Q10" s="42"/>
      <c r="S10" s="113" t="s">
        <v>82</v>
      </c>
      <c r="T10" s="113" t="s">
        <v>83</v>
      </c>
      <c r="AC10" s="200" t="s">
        <v>55</v>
      </c>
      <c r="AL10" s="327" t="s">
        <v>155</v>
      </c>
      <c r="AM10" s="327" t="s">
        <v>156</v>
      </c>
      <c r="AN10" s="327" t="s">
        <v>157</v>
      </c>
    </row>
    <row r="11" spans="1:40" ht="15.75" customHeight="1" thickBot="1" x14ac:dyDescent="0.25">
      <c r="A11" s="10"/>
      <c r="B11" s="118" t="str">
        <f>ספט!B11</f>
        <v>שכר דירה</v>
      </c>
      <c r="C11" s="125">
        <f t="shared" ref="C11:C44" si="0">SUMIF($M$11:$M$298,B11,$N$11:$N$298)</f>
        <v>0</v>
      </c>
      <c r="D11" s="335" t="str">
        <f>IF($C$7=ספט!$C$7,ספט!D11,IF($C$7=$AE$2,'שיקוף לעסק'!AA11,'שיקוף לעסק'!AE11))</f>
        <v>לא</v>
      </c>
      <c r="E11" s="330" t="str">
        <f>IF($C$7=ספט!$C$7,ספט!E11,IF($C$7=$AE$2,'שיקוף לעסק'!AB11,'שיקוף לעסק'!AF11))</f>
        <v>עסק</v>
      </c>
      <c r="F11" s="122">
        <f>C11-J11</f>
        <v>0</v>
      </c>
      <c r="G11" s="121">
        <f>IF($C$7=ספט!$C$7,ספט!G11,IF($C$7=$AE$2,'שיקוף לעסק'!AC11,'שיקוף לעסק'!AG11))</f>
        <v>1</v>
      </c>
      <c r="H11" s="123">
        <f>G11*F11</f>
        <v>0</v>
      </c>
      <c r="I11" s="124">
        <f>IF($C$7=ספט!$C$7,ספט!I11,IF($C$7=$AE$2,'שיקוף לעסק'!AD11,'שיקוף לעסק'!AH11))</f>
        <v>1</v>
      </c>
      <c r="J11" s="125">
        <f>I11*(C11-(C11/(1+$AG$2)))</f>
        <v>0</v>
      </c>
      <c r="K11" s="10"/>
      <c r="L11" s="182"/>
      <c r="M11" s="183"/>
      <c r="N11" s="245"/>
      <c r="O11" s="183"/>
      <c r="P11" s="280"/>
      <c r="Q11" s="43"/>
      <c r="S11" s="273">
        <f t="shared" ref="S11:S74" si="1">$AG$2</f>
        <v>0.17</v>
      </c>
      <c r="T11" s="56">
        <f t="shared" ref="T11:T74" si="2">IF(M11=$AC$10,N11-N11/(1+S11),0)</f>
        <v>0</v>
      </c>
      <c r="AC11" s="77" t="str">
        <f>B11</f>
        <v>שכר דירה</v>
      </c>
      <c r="AH11" s="56" t="s">
        <v>85</v>
      </c>
      <c r="AL11" s="299">
        <f t="shared" ref="AL11:AL44" si="3">IF(D11=$AE$1,IF(E11=$AD$2,1,0),0)</f>
        <v>0</v>
      </c>
      <c r="AM11" s="299">
        <f t="shared" ref="AM11:AM44" si="4">IF(D11=$AE$1,IF(E11=$AD$1,1,0),0)</f>
        <v>0</v>
      </c>
      <c r="AN11" s="299">
        <f t="shared" ref="AN11:AN44" si="5">IF(D11=$AE$2,IF(E11=$AD$2,1,0),0)</f>
        <v>0</v>
      </c>
    </row>
    <row r="12" spans="1:40" ht="15.75" customHeight="1" thickBot="1" x14ac:dyDescent="0.3">
      <c r="A12" s="10"/>
      <c r="B12" s="119" t="str">
        <f>ספט!B12</f>
        <v>ארנונה</v>
      </c>
      <c r="C12" s="129">
        <f t="shared" si="0"/>
        <v>0</v>
      </c>
      <c r="D12" s="331" t="str">
        <f>IF($C$7=ספט!$C$7,ספט!D12,IF($C$7=$AE$2,'שיקוף לעסק'!AA12,'שיקוף לעסק'!AE12))</f>
        <v>לא</v>
      </c>
      <c r="E12" s="332" t="str">
        <f>IF($C$7=ספט!$C$7,ספט!E12,IF($C$7=$AE$2,'שיקוף לעסק'!AB12,'שיקוף לעסק'!AF12))</f>
        <v>עסק</v>
      </c>
      <c r="F12" s="126">
        <f t="shared" ref="F12:F44" si="6">C12-J12</f>
        <v>0</v>
      </c>
      <c r="G12" s="127">
        <f>IF($C$7=ספט!$C$7,ספט!G12,IF($C$7=$AE$2,'שיקוף לעסק'!AC12,'שיקוף לעסק'!AG12))</f>
        <v>1</v>
      </c>
      <c r="H12" s="123">
        <f t="shared" ref="H12:H44" si="7">G12*F12</f>
        <v>0</v>
      </c>
      <c r="I12" s="128">
        <f>IF($C$7=ספט!$C$7,ספט!I12,IF($C$7=$AE$2,'שיקוף לעסק'!AD12,'שיקוף לעסק'!AH12))</f>
        <v>0</v>
      </c>
      <c r="J12" s="129">
        <f t="shared" ref="J12:J44" si="8">I12*(C12-(C12/(1+$AG$2)))</f>
        <v>0</v>
      </c>
      <c r="K12" s="10"/>
      <c r="L12" s="184"/>
      <c r="M12" s="185"/>
      <c r="N12" s="246"/>
      <c r="O12" s="186"/>
      <c r="P12" s="281"/>
      <c r="Q12" s="43"/>
      <c r="S12" s="273">
        <f t="shared" si="1"/>
        <v>0.17</v>
      </c>
      <c r="T12" s="56">
        <f t="shared" si="2"/>
        <v>0</v>
      </c>
      <c r="AC12" s="77" t="str">
        <f t="shared" ref="AC12:AC27" si="9">B12</f>
        <v>ארנונה</v>
      </c>
      <c r="AG12" s="60"/>
      <c r="AH12" s="61"/>
      <c r="AI12" s="61"/>
      <c r="AJ12" s="62" t="s">
        <v>22</v>
      </c>
      <c r="AL12" s="299">
        <f t="shared" si="3"/>
        <v>0</v>
      </c>
      <c r="AM12" s="299">
        <f t="shared" si="4"/>
        <v>0</v>
      </c>
      <c r="AN12" s="299">
        <f t="shared" si="5"/>
        <v>0</v>
      </c>
    </row>
    <row r="13" spans="1:40" ht="15.75" customHeight="1" x14ac:dyDescent="0.25">
      <c r="A13" s="10"/>
      <c r="B13" s="119" t="str">
        <f>ספט!B13</f>
        <v>ועד בית</v>
      </c>
      <c r="C13" s="129">
        <f t="shared" si="0"/>
        <v>0</v>
      </c>
      <c r="D13" s="331" t="str">
        <f>IF($C$7=ספט!$C$7,ספט!D13,IF($C$7=$AE$2,'שיקוף לעסק'!AA13,'שיקוף לעסק'!AE13))</f>
        <v>לא</v>
      </c>
      <c r="E13" s="332" t="str">
        <f>IF($C$7=ספט!$C$7,ספט!E13,IF($C$7=$AE$2,'שיקוף לעסק'!AB13,'שיקוף לעסק'!AF13))</f>
        <v>עסק</v>
      </c>
      <c r="F13" s="126">
        <f t="shared" si="6"/>
        <v>0</v>
      </c>
      <c r="G13" s="127">
        <f>IF($C$7=ספט!$C$7,ספט!G13,IF($C$7=$AE$2,'שיקוף לעסק'!AC13,'שיקוף לעסק'!AG13))</f>
        <v>1</v>
      </c>
      <c r="H13" s="123">
        <f t="shared" si="7"/>
        <v>0</v>
      </c>
      <c r="I13" s="128">
        <f>IF($C$7=ספט!$C$7,ספט!I13,IF($C$7=$AE$2,'שיקוף לעסק'!AD13,'שיקוף לעסק'!AH13))</f>
        <v>0</v>
      </c>
      <c r="J13" s="129">
        <f t="shared" si="8"/>
        <v>0</v>
      </c>
      <c r="K13" s="10"/>
      <c r="L13" s="184"/>
      <c r="M13" s="185"/>
      <c r="N13" s="246"/>
      <c r="O13" s="186"/>
      <c r="P13" s="281"/>
      <c r="Q13" s="43"/>
      <c r="R13" s="10"/>
      <c r="S13" s="273">
        <f t="shared" si="1"/>
        <v>0.17</v>
      </c>
      <c r="T13" s="56">
        <f t="shared" si="2"/>
        <v>0</v>
      </c>
      <c r="AC13" s="77" t="str">
        <f t="shared" si="9"/>
        <v>ועד בית</v>
      </c>
      <c r="AG13" s="63"/>
      <c r="AH13" s="64"/>
      <c r="AI13" s="64"/>
      <c r="AJ13" s="65"/>
      <c r="AL13" s="299">
        <f t="shared" si="3"/>
        <v>0</v>
      </c>
      <c r="AM13" s="299">
        <f t="shared" si="4"/>
        <v>0</v>
      </c>
      <c r="AN13" s="299">
        <f t="shared" si="5"/>
        <v>0</v>
      </c>
    </row>
    <row r="14" spans="1:40" ht="15.75" customHeight="1" x14ac:dyDescent="0.25">
      <c r="A14" s="10"/>
      <c r="B14" s="119" t="str">
        <f>ספט!B14</f>
        <v>חשמל</v>
      </c>
      <c r="C14" s="129">
        <f t="shared" si="0"/>
        <v>0</v>
      </c>
      <c r="D14" s="331" t="str">
        <f>IF($C$7=ספט!$C$7,ספט!D14,IF($C$7=$AE$2,'שיקוף לעסק'!AA14,'שיקוף לעסק'!AE14))</f>
        <v>לא</v>
      </c>
      <c r="E14" s="332" t="str">
        <f>IF($C$7=ספט!$C$7,ספט!E14,IF($C$7=$AE$2,'שיקוף לעסק'!AB14,'שיקוף לעסק'!AF14))</f>
        <v>עסק</v>
      </c>
      <c r="F14" s="126">
        <f t="shared" si="6"/>
        <v>0</v>
      </c>
      <c r="G14" s="127">
        <f>IF($C$7=ספט!$C$7,ספט!G14,IF($C$7=$AE$2,'שיקוף לעסק'!AC14,'שיקוף לעסק'!AG14))</f>
        <v>1</v>
      </c>
      <c r="H14" s="123">
        <f t="shared" si="7"/>
        <v>0</v>
      </c>
      <c r="I14" s="128">
        <f>IF($C$7=ספט!$C$7,ספט!I14,IF($C$7=$AE$2,'שיקוף לעסק'!AD14,'שיקוף לעסק'!AH14))</f>
        <v>1</v>
      </c>
      <c r="J14" s="129">
        <f t="shared" si="8"/>
        <v>0</v>
      </c>
      <c r="K14" s="10"/>
      <c r="L14" s="187"/>
      <c r="M14" s="185"/>
      <c r="N14" s="246"/>
      <c r="O14" s="185"/>
      <c r="P14" s="281"/>
      <c r="Q14" s="43"/>
      <c r="R14" s="10"/>
      <c r="S14" s="273">
        <f t="shared" si="1"/>
        <v>0.17</v>
      </c>
      <c r="T14" s="56">
        <f t="shared" si="2"/>
        <v>0</v>
      </c>
      <c r="AC14" s="77" t="str">
        <f t="shared" si="9"/>
        <v>חשמל</v>
      </c>
      <c r="AG14" s="63"/>
      <c r="AH14" s="64"/>
      <c r="AI14" s="66"/>
      <c r="AJ14" s="65">
        <f>IF($H$3&gt;='שיעורי מס'!B10,'שיעורי מס'!D10*'שיעורי מס'!C10,IF($H$3&lt;='שיעורי מס'!B9,0,'שיעורי מס'!D10*($H$3-'שיעורי מס'!B9)))</f>
        <v>0</v>
      </c>
      <c r="AL14" s="299">
        <f t="shared" si="3"/>
        <v>0</v>
      </c>
      <c r="AM14" s="299">
        <f t="shared" si="4"/>
        <v>0</v>
      </c>
      <c r="AN14" s="299">
        <f t="shared" si="5"/>
        <v>0</v>
      </c>
    </row>
    <row r="15" spans="1:40" ht="15.75" customHeight="1" x14ac:dyDescent="0.25">
      <c r="A15" s="10"/>
      <c r="B15" s="119" t="str">
        <f>ספט!B15</f>
        <v>מים</v>
      </c>
      <c r="C15" s="129">
        <f t="shared" si="0"/>
        <v>0</v>
      </c>
      <c r="D15" s="331" t="str">
        <f>IF($C$7=ספט!$C$7,ספט!D15,IF($C$7=$AE$2,'שיקוף לעסק'!AA15,'שיקוף לעסק'!AE15))</f>
        <v>לא</v>
      </c>
      <c r="E15" s="332" t="str">
        <f>IF($C$7=ספט!$C$7,ספט!E15,IF($C$7=$AE$2,'שיקוף לעסק'!AB15,'שיקוף לעסק'!AF15))</f>
        <v>עסק</v>
      </c>
      <c r="F15" s="126">
        <f t="shared" si="6"/>
        <v>0</v>
      </c>
      <c r="G15" s="127">
        <f>IF($C$7=ספט!$C$7,ספט!G15,IF($C$7=$AE$2,'שיקוף לעסק'!AC15,'שיקוף לעסק'!AG15))</f>
        <v>1</v>
      </c>
      <c r="H15" s="123">
        <f t="shared" si="7"/>
        <v>0</v>
      </c>
      <c r="I15" s="128">
        <f>IF($C$7=ספט!$C$7,ספט!I15,IF($C$7=$AE$2,'שיקוף לעסק'!AD15,'שיקוף לעסק'!AH15))</f>
        <v>1</v>
      </c>
      <c r="J15" s="129">
        <f t="shared" si="8"/>
        <v>0</v>
      </c>
      <c r="K15" s="10"/>
      <c r="L15" s="177"/>
      <c r="M15" s="185"/>
      <c r="N15" s="246"/>
      <c r="O15" s="186"/>
      <c r="P15" s="281"/>
      <c r="Q15" s="43"/>
      <c r="R15" s="10"/>
      <c r="S15" s="273">
        <f t="shared" si="1"/>
        <v>0.17</v>
      </c>
      <c r="T15" s="56">
        <f t="shared" si="2"/>
        <v>0</v>
      </c>
      <c r="AC15" s="77" t="str">
        <f t="shared" si="9"/>
        <v>מים</v>
      </c>
      <c r="AG15" s="63"/>
      <c r="AH15" s="64"/>
      <c r="AI15" s="66"/>
      <c r="AJ15" s="65">
        <f>IF($H$3&gt;='שיעורי מס'!B11,'שיעורי מס'!D11*'שיעורי מס'!C11,IF($H$3&lt;='שיעורי מס'!B10,0,'שיעורי מס'!D11*($H$3-'שיעורי מס'!B10)))</f>
        <v>0</v>
      </c>
      <c r="AL15" s="299">
        <f t="shared" si="3"/>
        <v>0</v>
      </c>
      <c r="AM15" s="299">
        <f t="shared" si="4"/>
        <v>0</v>
      </c>
      <c r="AN15" s="299">
        <f t="shared" si="5"/>
        <v>0</v>
      </c>
    </row>
    <row r="16" spans="1:40" ht="15.75" customHeight="1" x14ac:dyDescent="0.25">
      <c r="A16" s="10"/>
      <c r="B16" s="119" t="str">
        <f>ספט!B16</f>
        <v>טלפון ואינטרנט</v>
      </c>
      <c r="C16" s="129">
        <f t="shared" si="0"/>
        <v>0</v>
      </c>
      <c r="D16" s="331" t="str">
        <f>IF($C$7=ספט!$C$7,ספט!D16,IF($C$7=$AE$2,'שיקוף לעסק'!AA16,'שיקוף לעסק'!AE16))</f>
        <v>לא</v>
      </c>
      <c r="E16" s="332" t="str">
        <f>IF($C$7=ספט!$C$7,ספט!E16,IF($C$7=$AE$2,'שיקוף לעסק'!AB16,'שיקוף לעסק'!AF16))</f>
        <v>עסק</v>
      </c>
      <c r="F16" s="126">
        <f t="shared" si="6"/>
        <v>0</v>
      </c>
      <c r="G16" s="127">
        <f>IF($C$7=ספט!$C$7,ספט!G16,IF($C$7=$AE$2,'שיקוף לעסק'!AC16,'שיקוף לעסק'!AG16))</f>
        <v>1</v>
      </c>
      <c r="H16" s="123">
        <f t="shared" si="7"/>
        <v>0</v>
      </c>
      <c r="I16" s="128">
        <f>IF($C$7=ספט!$C$7,ספט!I16,IF($C$7=$AE$2,'שיקוף לעסק'!AD16,'שיקוף לעסק'!AH16))</f>
        <v>1</v>
      </c>
      <c r="J16" s="129">
        <f t="shared" si="8"/>
        <v>0</v>
      </c>
      <c r="K16" s="10"/>
      <c r="L16" s="177"/>
      <c r="M16" s="185"/>
      <c r="N16" s="246"/>
      <c r="O16" s="186"/>
      <c r="P16" s="281"/>
      <c r="Q16" s="43"/>
      <c r="R16" s="10"/>
      <c r="S16" s="273">
        <f t="shared" si="1"/>
        <v>0.17</v>
      </c>
      <c r="T16" s="56">
        <f t="shared" si="2"/>
        <v>0</v>
      </c>
      <c r="AC16" s="77" t="str">
        <f t="shared" si="9"/>
        <v>טלפון ואינטרנט</v>
      </c>
      <c r="AG16" s="63"/>
      <c r="AH16" s="64"/>
      <c r="AI16" s="66"/>
      <c r="AJ16" s="65">
        <f>IF($H$3&gt;='שיעורי מס'!B12,'שיעורי מס'!D12*'שיעורי מס'!C12,IF($H$3&lt;='שיעורי מס'!B11,0,'שיעורי מס'!D12*($H$3-'שיעורי מס'!B11)))</f>
        <v>0</v>
      </c>
      <c r="AL16" s="299">
        <f t="shared" si="3"/>
        <v>0</v>
      </c>
      <c r="AM16" s="299">
        <f t="shared" si="4"/>
        <v>0</v>
      </c>
      <c r="AN16" s="299">
        <f t="shared" si="5"/>
        <v>0</v>
      </c>
    </row>
    <row r="17" spans="1:40" ht="15.75" customHeight="1" x14ac:dyDescent="0.25">
      <c r="A17" s="10"/>
      <c r="B17" s="119" t="str">
        <f>ספט!B17</f>
        <v>טלפון נייד</v>
      </c>
      <c r="C17" s="129">
        <f t="shared" si="0"/>
        <v>0</v>
      </c>
      <c r="D17" s="331" t="str">
        <f>IF($C$7=ספט!$C$7,ספט!D17,IF($C$7=$AE$2,'שיקוף לעסק'!AA17,'שיקוף לעסק'!AE17))</f>
        <v>כן</v>
      </c>
      <c r="E17" s="332" t="str">
        <f>IF($C$7=ספט!$C$7,ספט!E17,IF($C$7=$AE$2,'שיקוף לעסק'!AB17,'שיקוף לעסק'!AF17))</f>
        <v>בית</v>
      </c>
      <c r="F17" s="126">
        <f t="shared" si="6"/>
        <v>0</v>
      </c>
      <c r="G17" s="127">
        <f>IF($C$7=ספט!$C$7,ספט!G17,IF($C$7=$AE$2,'שיקוף לעסק'!AC17,'שיקוף לעסק'!AG17))</f>
        <v>0.45</v>
      </c>
      <c r="H17" s="123">
        <f t="shared" si="7"/>
        <v>0</v>
      </c>
      <c r="I17" s="128">
        <f>IF($C$7=ספט!$C$7,ספט!I17,IF($C$7=$AE$2,'שיקוף לעסק'!AD17,'שיקוף לעסק'!AH17))</f>
        <v>0.66</v>
      </c>
      <c r="J17" s="129">
        <f t="shared" si="8"/>
        <v>0</v>
      </c>
      <c r="K17" s="10"/>
      <c r="L17" s="177"/>
      <c r="M17" s="185"/>
      <c r="N17" s="246"/>
      <c r="O17" s="186"/>
      <c r="P17" s="281"/>
      <c r="Q17" s="43"/>
      <c r="R17" s="10"/>
      <c r="S17" s="273">
        <f t="shared" si="1"/>
        <v>0.17</v>
      </c>
      <c r="T17" s="56">
        <f t="shared" si="2"/>
        <v>0</v>
      </c>
      <c r="AC17" s="77" t="str">
        <f t="shared" si="9"/>
        <v>טלפון נייד</v>
      </c>
      <c r="AG17" s="63"/>
      <c r="AH17" s="64"/>
      <c r="AI17" s="66"/>
      <c r="AJ17" s="65">
        <f>IF($H$3&gt;='שיעורי מס'!B13,'שיעורי מס'!D13*'שיעורי מס'!C13,IF($H$3&lt;='שיעורי מס'!B12,0,'שיעורי מס'!D13*($H$3-'שיעורי מס'!B12)))</f>
        <v>0</v>
      </c>
      <c r="AL17" s="299">
        <f t="shared" si="3"/>
        <v>1</v>
      </c>
      <c r="AM17" s="299">
        <f t="shared" si="4"/>
        <v>0</v>
      </c>
      <c r="AN17" s="299">
        <f t="shared" si="5"/>
        <v>0</v>
      </c>
    </row>
    <row r="18" spans="1:40" ht="15.75" customHeight="1" x14ac:dyDescent="0.25">
      <c r="A18" s="10"/>
      <c r="B18" s="119" t="str">
        <f>ספט!B18</f>
        <v>משכורות עובדים</v>
      </c>
      <c r="C18" s="129">
        <f t="shared" si="0"/>
        <v>0</v>
      </c>
      <c r="D18" s="331" t="str">
        <f>IF($C$7=ספט!$C$7,ספט!D18,IF($C$7=$AE$2,'שיקוף לעסק'!AA18,'שיקוף לעסק'!AE18))</f>
        <v>לא</v>
      </c>
      <c r="E18" s="332" t="str">
        <f>IF($C$7=ספט!$C$7,ספט!E18,IF($C$7=$AE$2,'שיקוף לעסק'!AB18,'שיקוף לעסק'!AF18))</f>
        <v>עסק</v>
      </c>
      <c r="F18" s="126">
        <f t="shared" si="6"/>
        <v>0</v>
      </c>
      <c r="G18" s="127">
        <f>IF($C$7=ספט!$C$7,ספט!G18,IF($C$7=$AE$2,'שיקוף לעסק'!AC18,'שיקוף לעסק'!AG18))</f>
        <v>1</v>
      </c>
      <c r="H18" s="123">
        <f t="shared" si="7"/>
        <v>0</v>
      </c>
      <c r="I18" s="128">
        <f>IF($C$7=ספט!$C$7,ספט!I18,IF($C$7=$AE$2,'שיקוף לעסק'!AD18,'שיקוף לעסק'!AH18))</f>
        <v>0</v>
      </c>
      <c r="J18" s="129">
        <f t="shared" si="8"/>
        <v>0</v>
      </c>
      <c r="K18" s="10"/>
      <c r="L18" s="177"/>
      <c r="M18" s="185"/>
      <c r="N18" s="246"/>
      <c r="O18" s="186"/>
      <c r="P18" s="281"/>
      <c r="Q18" s="43"/>
      <c r="R18" s="10"/>
      <c r="S18" s="273">
        <f t="shared" si="1"/>
        <v>0.17</v>
      </c>
      <c r="T18" s="56">
        <f t="shared" si="2"/>
        <v>0</v>
      </c>
      <c r="AC18" s="77" t="str">
        <f t="shared" si="9"/>
        <v>משכורות עובדים</v>
      </c>
      <c r="AG18" s="63"/>
      <c r="AH18" s="64"/>
      <c r="AI18" s="66"/>
      <c r="AJ18" s="65">
        <f>IF($H$3&gt;='שיעורי מס'!B14,'שיעורי מס'!D14*'שיעורי מס'!C14,IF($H$3&lt;='שיעורי מס'!B13,0,'שיעורי מס'!D14*($H$3-'שיעורי מס'!B13)))</f>
        <v>0</v>
      </c>
      <c r="AL18" s="299">
        <f t="shared" si="3"/>
        <v>0</v>
      </c>
      <c r="AM18" s="299">
        <f t="shared" si="4"/>
        <v>0</v>
      </c>
      <c r="AN18" s="299">
        <f t="shared" si="5"/>
        <v>0</v>
      </c>
    </row>
    <row r="19" spans="1:40" ht="15.75" customHeight="1" x14ac:dyDescent="0.25">
      <c r="A19" s="10"/>
      <c r="B19" s="119" t="str">
        <f>ספט!B19</f>
        <v>ביטוח לאומי – עובדים (חלק מעביד)</v>
      </c>
      <c r="C19" s="129">
        <f t="shared" si="0"/>
        <v>0</v>
      </c>
      <c r="D19" s="331" t="str">
        <f>IF($C$7=ספט!$C$7,ספט!D19,IF($C$7=$AE$2,'שיקוף לעסק'!AA19,'שיקוף לעסק'!AE19))</f>
        <v>לא</v>
      </c>
      <c r="E19" s="332" t="str">
        <f>IF($C$7=ספט!$C$7,ספט!E19,IF($C$7=$AE$2,'שיקוף לעסק'!AB19,'שיקוף לעסק'!AF19))</f>
        <v>עסק</v>
      </c>
      <c r="F19" s="126">
        <f t="shared" si="6"/>
        <v>0</v>
      </c>
      <c r="G19" s="127">
        <f>IF($C$7=ספט!$C$7,ספט!G19,IF($C$7=$AE$2,'שיקוף לעסק'!AC19,'שיקוף לעסק'!AG19))</f>
        <v>1</v>
      </c>
      <c r="H19" s="123">
        <f t="shared" si="7"/>
        <v>0</v>
      </c>
      <c r="I19" s="128">
        <f>IF($C$7=ספט!$C$7,ספט!I19,IF($C$7=$AE$2,'שיקוף לעסק'!AD19,'שיקוף לעסק'!AH19))</f>
        <v>0</v>
      </c>
      <c r="J19" s="129">
        <f t="shared" si="8"/>
        <v>0</v>
      </c>
      <c r="K19" s="10"/>
      <c r="L19" s="177"/>
      <c r="M19" s="185"/>
      <c r="N19" s="246"/>
      <c r="O19" s="186"/>
      <c r="P19" s="281"/>
      <c r="Q19" s="43"/>
      <c r="R19" s="10"/>
      <c r="S19" s="273">
        <f t="shared" si="1"/>
        <v>0.17</v>
      </c>
      <c r="T19" s="56">
        <f t="shared" si="2"/>
        <v>0</v>
      </c>
      <c r="AC19" s="77" t="str">
        <f t="shared" si="9"/>
        <v>ביטוח לאומי – עובדים (חלק מעביד)</v>
      </c>
      <c r="AG19" s="63"/>
      <c r="AH19" s="64"/>
      <c r="AI19" s="66"/>
      <c r="AJ19" s="65">
        <f>IF($H$3&gt;='שיעורי מס'!B15,'שיעורי מס'!D15*'שיעורי מס'!C15,IF($H$3&lt;='שיעורי מס'!B14,0,'שיעורי מס'!D15*($H$3-'שיעורי מס'!B14)))</f>
        <v>0</v>
      </c>
      <c r="AL19" s="299">
        <f t="shared" si="3"/>
        <v>0</v>
      </c>
      <c r="AM19" s="299">
        <f t="shared" si="4"/>
        <v>0</v>
      </c>
      <c r="AN19" s="299">
        <f t="shared" si="5"/>
        <v>0</v>
      </c>
    </row>
    <row r="20" spans="1:40" ht="15.75" customHeight="1" thickBot="1" x14ac:dyDescent="0.3">
      <c r="A20" s="10"/>
      <c r="B20" s="119" t="str">
        <f>ספט!B20</f>
        <v>פנסיה ופיצויים לעובדים (חלק מעביד)</v>
      </c>
      <c r="C20" s="129">
        <f t="shared" si="0"/>
        <v>0</v>
      </c>
      <c r="D20" s="331" t="str">
        <f>IF($C$7=ספט!$C$7,ספט!D20,IF($C$7=$AE$2,'שיקוף לעסק'!AA20,'שיקוף לעסק'!AE20))</f>
        <v>לא</v>
      </c>
      <c r="E20" s="332" t="str">
        <f>IF($C$7=ספט!$C$7,ספט!E20,IF($C$7=$AE$2,'שיקוף לעסק'!AB20,'שיקוף לעסק'!AF20))</f>
        <v>עסק</v>
      </c>
      <c r="F20" s="126">
        <f t="shared" si="6"/>
        <v>0</v>
      </c>
      <c r="G20" s="127">
        <f>IF($C$7=ספט!$C$7,ספט!G20,IF($C$7=$AE$2,'שיקוף לעסק'!AC20,'שיקוף לעסק'!AG20))</f>
        <v>1</v>
      </c>
      <c r="H20" s="123">
        <f t="shared" si="7"/>
        <v>0</v>
      </c>
      <c r="I20" s="128">
        <f>IF($C$7=ספט!$C$7,ספט!I20,IF($C$7=$AE$2,'שיקוף לעסק'!AD20,'שיקוף לעסק'!AH20))</f>
        <v>0</v>
      </c>
      <c r="J20" s="129">
        <f t="shared" si="8"/>
        <v>0</v>
      </c>
      <c r="K20" s="10"/>
      <c r="L20" s="177"/>
      <c r="M20" s="185"/>
      <c r="N20" s="246"/>
      <c r="O20" s="186"/>
      <c r="P20" s="281"/>
      <c r="Q20" s="43"/>
      <c r="R20" s="10"/>
      <c r="S20" s="273">
        <f t="shared" si="1"/>
        <v>0.17</v>
      </c>
      <c r="T20" s="56">
        <f t="shared" si="2"/>
        <v>0</v>
      </c>
      <c r="AC20" s="77" t="str">
        <f t="shared" si="9"/>
        <v>פנסיה ופיצויים לעובדים (חלק מעביד)</v>
      </c>
      <c r="AG20" s="63"/>
      <c r="AH20" s="64"/>
      <c r="AI20" s="66"/>
      <c r="AJ20" s="65">
        <f>IF($H$3&gt;='שיעורי מס'!B16,'שיעורי מס'!D16*($H$3-'שיעורי מס'!B15),0)</f>
        <v>0</v>
      </c>
      <c r="AL20" s="299">
        <f t="shared" si="3"/>
        <v>0</v>
      </c>
      <c r="AM20" s="299">
        <f t="shared" si="4"/>
        <v>0</v>
      </c>
      <c r="AN20" s="299">
        <f t="shared" si="5"/>
        <v>0</v>
      </c>
    </row>
    <row r="21" spans="1:40" ht="15.75" customHeight="1" thickBot="1" x14ac:dyDescent="0.3">
      <c r="A21" s="10"/>
      <c r="B21" s="119" t="str">
        <f>'שיקוף לעסק'!B21</f>
        <v>פנסיה לבעל העסק</v>
      </c>
      <c r="C21" s="129">
        <f t="shared" si="0"/>
        <v>0</v>
      </c>
      <c r="D21" s="331" t="str">
        <f>IF($C$7=ספט!$C$7,ספט!D21,IF($C$7=$AE$2,'שיקוף לעסק'!AA21,'שיקוף לעסק'!AE21))</f>
        <v>לא</v>
      </c>
      <c r="E21" s="332" t="str">
        <f>IF($C$7=ספט!$C$7,ספט!E21,IF($C$7=$AE$2,'שיקוף לעסק'!AB21,'שיקוף לעסק'!AF21))</f>
        <v>עסק</v>
      </c>
      <c r="F21" s="126">
        <f t="shared" si="6"/>
        <v>0</v>
      </c>
      <c r="G21" s="127">
        <f>IF($C$7=ספט!$C$7,ספט!G21,IF($C$7=$AE$2,'שיקוף לעסק'!AC21,'שיקוף לעסק'!AG21))</f>
        <v>1</v>
      </c>
      <c r="H21" s="123">
        <f t="shared" si="7"/>
        <v>0</v>
      </c>
      <c r="I21" s="128">
        <f>IF($C$7=ספט!$C$7,ספט!I21,IF($C$7=$AE$2,'שיקוף לעסק'!AD21,'שיקוף לעסק'!AH21))</f>
        <v>0</v>
      </c>
      <c r="J21" s="129">
        <f t="shared" si="8"/>
        <v>0</v>
      </c>
      <c r="K21" s="10"/>
      <c r="L21" s="177"/>
      <c r="M21" s="185"/>
      <c r="N21" s="246"/>
      <c r="O21" s="186"/>
      <c r="P21" s="281"/>
      <c r="Q21" s="43"/>
      <c r="R21" s="10"/>
      <c r="S21" s="273">
        <f t="shared" si="1"/>
        <v>0.17</v>
      </c>
      <c r="T21" s="56">
        <f t="shared" si="2"/>
        <v>0</v>
      </c>
      <c r="AC21" s="77" t="str">
        <f t="shared" si="9"/>
        <v>פנסיה לבעל העסק</v>
      </c>
      <c r="AG21" s="67" t="s">
        <v>23</v>
      </c>
      <c r="AH21" s="68"/>
      <c r="AI21" s="68"/>
      <c r="AJ21" s="69">
        <f>SUM(AJ14:AJ20)</f>
        <v>0</v>
      </c>
      <c r="AL21" s="299">
        <f t="shared" si="3"/>
        <v>0</v>
      </c>
      <c r="AM21" s="299">
        <f t="shared" si="4"/>
        <v>0</v>
      </c>
      <c r="AN21" s="299">
        <f t="shared" si="5"/>
        <v>0</v>
      </c>
    </row>
    <row r="22" spans="1:40" ht="15.75" customHeight="1" thickBot="1" x14ac:dyDescent="0.3">
      <c r="A22" s="10"/>
      <c r="B22" s="119" t="str">
        <f>ספט!B22</f>
        <v>קרן השתלמות לבעל העסק</v>
      </c>
      <c r="C22" s="129">
        <f t="shared" si="0"/>
        <v>0</v>
      </c>
      <c r="D22" s="331" t="str">
        <f>IF($C$7=ספט!$C$7,ספט!D22,IF($C$7=$AE$2,'שיקוף לעסק'!AA22,'שיקוף לעסק'!AE22))</f>
        <v>לא</v>
      </c>
      <c r="E22" s="332" t="str">
        <f>IF($C$7=ספט!$C$7,ספט!E22,IF($C$7=$AE$2,'שיקוף לעסק'!AB22,'שיקוף לעסק'!AF22))</f>
        <v>עסק</v>
      </c>
      <c r="F22" s="126">
        <f t="shared" si="6"/>
        <v>0</v>
      </c>
      <c r="G22" s="127">
        <f>IF($C$7=ספט!$C$7,ספט!G22,IF($C$7=$AE$2,'שיקוף לעסק'!AC22,'שיקוף לעסק'!AG22))</f>
        <v>0.65</v>
      </c>
      <c r="H22" s="123">
        <f t="shared" si="7"/>
        <v>0</v>
      </c>
      <c r="I22" s="128">
        <f>IF($C$7=ספט!$C$7,ספט!I22,IF($C$7=$AE$2,'שיקוף לעסק'!AD22,'שיקוף לעסק'!AH22))</f>
        <v>0</v>
      </c>
      <c r="J22" s="129">
        <f t="shared" si="8"/>
        <v>0</v>
      </c>
      <c r="K22" s="10"/>
      <c r="L22" s="177"/>
      <c r="M22" s="185"/>
      <c r="N22" s="246"/>
      <c r="O22" s="186"/>
      <c r="P22" s="281"/>
      <c r="Q22" s="43"/>
      <c r="R22" s="10"/>
      <c r="S22" s="273">
        <f t="shared" si="1"/>
        <v>0.17</v>
      </c>
      <c r="T22" s="56">
        <f t="shared" si="2"/>
        <v>0</v>
      </c>
      <c r="AC22" s="77" t="str">
        <f t="shared" si="9"/>
        <v>קרן השתלמות לבעל העסק</v>
      </c>
      <c r="AG22" s="70" t="s">
        <v>28</v>
      </c>
      <c r="AH22" s="71"/>
      <c r="AI22" s="71"/>
      <c r="AJ22" s="72">
        <f>C5*'שיעורי מס'!D18</f>
        <v>490.5</v>
      </c>
      <c r="AL22" s="299">
        <f t="shared" si="3"/>
        <v>0</v>
      </c>
      <c r="AM22" s="299">
        <f t="shared" si="4"/>
        <v>0</v>
      </c>
      <c r="AN22" s="299">
        <f t="shared" si="5"/>
        <v>0</v>
      </c>
    </row>
    <row r="23" spans="1:40" ht="15.75" customHeight="1" thickBot="1" x14ac:dyDescent="0.3">
      <c r="A23" s="10"/>
      <c r="B23" s="119" t="str">
        <f>ספט!B23</f>
        <v>ביטוחי נזק (רכוש/גוף)</v>
      </c>
      <c r="C23" s="129">
        <f t="shared" si="0"/>
        <v>0</v>
      </c>
      <c r="D23" s="331" t="str">
        <f>IF($C$7=ספט!$C$7,ספט!D23,IF($C$7=$AE$2,'שיקוף לעסק'!AA23,'שיקוף לעסק'!AE23))</f>
        <v>לא</v>
      </c>
      <c r="E23" s="332" t="str">
        <f>IF($C$7=ספט!$C$7,ספט!E23,IF($C$7=$AE$2,'שיקוף לעסק'!AB23,'שיקוף לעסק'!AF23))</f>
        <v>עסק</v>
      </c>
      <c r="F23" s="126">
        <f t="shared" si="6"/>
        <v>0</v>
      </c>
      <c r="G23" s="127">
        <f>IF($C$7=ספט!$C$7,ספט!G23,IF($C$7=$AE$2,'שיקוף לעסק'!AC23,'שיקוף לעסק'!AG23))</f>
        <v>1</v>
      </c>
      <c r="H23" s="123">
        <f t="shared" si="7"/>
        <v>0</v>
      </c>
      <c r="I23" s="128">
        <f>IF($C$7=ספט!$C$7,ספט!I23,IF($C$7=$AE$2,'שיקוף לעסק'!AD23,'שיקוף לעסק'!AH23))</f>
        <v>0</v>
      </c>
      <c r="J23" s="129">
        <f t="shared" si="8"/>
        <v>0</v>
      </c>
      <c r="K23" s="10"/>
      <c r="L23" s="177"/>
      <c r="M23" s="185"/>
      <c r="N23" s="246"/>
      <c r="O23" s="186"/>
      <c r="P23" s="281"/>
      <c r="Q23" s="43"/>
      <c r="R23" s="10"/>
      <c r="S23" s="273">
        <f t="shared" si="1"/>
        <v>0.17</v>
      </c>
      <c r="T23" s="56">
        <f t="shared" si="2"/>
        <v>0</v>
      </c>
      <c r="AC23" s="77" t="str">
        <f t="shared" si="9"/>
        <v>ביטוחי נזק (רכוש/גוף)</v>
      </c>
      <c r="AG23" s="70" t="s">
        <v>24</v>
      </c>
      <c r="AH23" s="73"/>
      <c r="AI23" s="73"/>
      <c r="AJ23" s="74">
        <f>IF(AJ21-AJ22&lt;0,0,AJ21-AJ22)</f>
        <v>0</v>
      </c>
      <c r="AL23" s="299">
        <f t="shared" si="3"/>
        <v>0</v>
      </c>
      <c r="AM23" s="299">
        <f t="shared" si="4"/>
        <v>0</v>
      </c>
      <c r="AN23" s="299">
        <f t="shared" si="5"/>
        <v>0</v>
      </c>
    </row>
    <row r="24" spans="1:40" ht="15.75" customHeight="1" x14ac:dyDescent="0.2">
      <c r="A24" s="10"/>
      <c r="B24" s="119" t="str">
        <f>ספט!B24</f>
        <v>הנהלת חשבונות ויעוץ מקצועי</v>
      </c>
      <c r="C24" s="129">
        <f t="shared" si="0"/>
        <v>0</v>
      </c>
      <c r="D24" s="331" t="str">
        <f>IF($C$7=ספט!$C$7,ספט!D24,IF($C$7=$AE$2,'שיקוף לעסק'!AA24,'שיקוף לעסק'!AE24))</f>
        <v>לא</v>
      </c>
      <c r="E24" s="332" t="str">
        <f>IF($C$7=ספט!$C$7,ספט!E24,IF($C$7=$AE$2,'שיקוף לעסק'!AB24,'שיקוף לעסק'!AF24))</f>
        <v>עסק</v>
      </c>
      <c r="F24" s="126">
        <f t="shared" si="6"/>
        <v>0</v>
      </c>
      <c r="G24" s="127">
        <f>IF($C$7=ספט!$C$7,ספט!G24,IF($C$7=$AE$2,'שיקוף לעסק'!AC24,'שיקוף לעסק'!AG24))</f>
        <v>1</v>
      </c>
      <c r="H24" s="123">
        <f t="shared" si="7"/>
        <v>0</v>
      </c>
      <c r="I24" s="128">
        <f>IF($C$7=ספט!$C$7,ספט!I24,IF($C$7=$AE$2,'שיקוף לעסק'!AD24,'שיקוף לעסק'!AH24))</f>
        <v>1</v>
      </c>
      <c r="J24" s="129">
        <f t="shared" si="8"/>
        <v>0</v>
      </c>
      <c r="K24" s="10"/>
      <c r="L24" s="177"/>
      <c r="M24" s="185"/>
      <c r="N24" s="246"/>
      <c r="O24" s="186"/>
      <c r="P24" s="281"/>
      <c r="Q24" s="43"/>
      <c r="R24" s="10"/>
      <c r="S24" s="273">
        <f t="shared" si="1"/>
        <v>0.17</v>
      </c>
      <c r="T24" s="56">
        <f t="shared" si="2"/>
        <v>0</v>
      </c>
      <c r="AC24" s="77" t="str">
        <f t="shared" si="9"/>
        <v>הנהלת חשבונות ויעוץ מקצועי</v>
      </c>
      <c r="AL24" s="299">
        <f t="shared" si="3"/>
        <v>0</v>
      </c>
      <c r="AM24" s="299">
        <f t="shared" si="4"/>
        <v>0</v>
      </c>
      <c r="AN24" s="299">
        <f t="shared" si="5"/>
        <v>0</v>
      </c>
    </row>
    <row r="25" spans="1:40" ht="15.75" customHeight="1" thickBot="1" x14ac:dyDescent="0.25">
      <c r="A25" s="10"/>
      <c r="B25" s="119" t="str">
        <f>ספט!B25</f>
        <v>עמלות וריביות בנקים וכרטיסי אשראי</v>
      </c>
      <c r="C25" s="129">
        <f t="shared" si="0"/>
        <v>0</v>
      </c>
      <c r="D25" s="331" t="str">
        <f>IF($C$7=ספט!$C$7,ספט!D25,IF($C$7=$AE$2,'שיקוף לעסק'!AA25,'שיקוף לעסק'!AE25))</f>
        <v>לא</v>
      </c>
      <c r="E25" s="332" t="str">
        <f>IF($C$7=ספט!$C$7,ספט!E25,IF($C$7=$AE$2,'שיקוף לעסק'!AB25,'שיקוף לעסק'!AF25))</f>
        <v>עסק</v>
      </c>
      <c r="F25" s="126">
        <f t="shared" si="6"/>
        <v>0</v>
      </c>
      <c r="G25" s="127">
        <f>IF($C$7=ספט!$C$7,ספט!G25,IF($C$7=$AE$2,'שיקוף לעסק'!AC25,'שיקוף לעסק'!AG25))</f>
        <v>1</v>
      </c>
      <c r="H25" s="123">
        <f t="shared" si="7"/>
        <v>0</v>
      </c>
      <c r="I25" s="128">
        <f>IF($C$7=ספט!$C$7,ספט!I25,IF($C$7=$AE$2,'שיקוף לעסק'!AD25,'שיקוף לעסק'!AH25))</f>
        <v>0</v>
      </c>
      <c r="J25" s="129">
        <f t="shared" si="8"/>
        <v>0</v>
      </c>
      <c r="K25" s="10"/>
      <c r="L25" s="177"/>
      <c r="M25" s="185"/>
      <c r="N25" s="246"/>
      <c r="O25" s="186"/>
      <c r="P25" s="281"/>
      <c r="Q25" s="43"/>
      <c r="R25" s="10"/>
      <c r="S25" s="273">
        <f t="shared" si="1"/>
        <v>0.17</v>
      </c>
      <c r="T25" s="56">
        <f t="shared" si="2"/>
        <v>0</v>
      </c>
      <c r="AC25" s="77" t="str">
        <f t="shared" si="9"/>
        <v>עמלות וריביות בנקים וכרטיסי אשראי</v>
      </c>
      <c r="AH25" s="56" t="s">
        <v>86</v>
      </c>
      <c r="AL25" s="299">
        <f t="shared" si="3"/>
        <v>0</v>
      </c>
      <c r="AM25" s="299">
        <f t="shared" si="4"/>
        <v>0</v>
      </c>
      <c r="AN25" s="299">
        <f t="shared" si="5"/>
        <v>0</v>
      </c>
    </row>
    <row r="26" spans="1:40" ht="15.75" customHeight="1" thickBot="1" x14ac:dyDescent="0.3">
      <c r="A26" s="10"/>
      <c r="B26" s="119" t="str">
        <f>ספט!B26</f>
        <v>רכישת ציוד קבוע (עד 2500 ₪)</v>
      </c>
      <c r="C26" s="129">
        <f t="shared" si="0"/>
        <v>0</v>
      </c>
      <c r="D26" s="331" t="str">
        <f>IF($C$7=ספט!$C$7,ספט!D26,IF($C$7=$AE$2,'שיקוף לעסק'!AA26,'שיקוף לעסק'!AE26))</f>
        <v>לא</v>
      </c>
      <c r="E26" s="332" t="str">
        <f>IF($C$7=ספט!$C$7,ספט!E26,IF($C$7=$AE$2,'שיקוף לעסק'!AB26,'שיקוף לעסק'!AF26))</f>
        <v>עסק</v>
      </c>
      <c r="F26" s="126">
        <f t="shared" si="6"/>
        <v>0</v>
      </c>
      <c r="G26" s="127">
        <f>IF($C$7=ספט!$C$7,ספט!G26,IF($C$7=$AE$2,'שיקוף לעסק'!AC26,'שיקוף לעסק'!AG26))</f>
        <v>0.2</v>
      </c>
      <c r="H26" s="123">
        <f t="shared" si="7"/>
        <v>0</v>
      </c>
      <c r="I26" s="128">
        <f>IF($C$7=ספט!$C$7,ספט!I26,IF($C$7=$AE$2,'שיקוף לעסק'!AD26,'שיקוף לעסק'!AH26))</f>
        <v>1</v>
      </c>
      <c r="J26" s="129">
        <f t="shared" si="8"/>
        <v>0</v>
      </c>
      <c r="K26" s="10"/>
      <c r="L26" s="177"/>
      <c r="M26" s="185"/>
      <c r="N26" s="246"/>
      <c r="O26" s="186"/>
      <c r="P26" s="281"/>
      <c r="Q26" s="43"/>
      <c r="R26" s="10"/>
      <c r="S26" s="273">
        <f t="shared" si="1"/>
        <v>0.17</v>
      </c>
      <c r="T26" s="56">
        <f t="shared" si="2"/>
        <v>0</v>
      </c>
      <c r="AC26" s="77" t="str">
        <f t="shared" si="9"/>
        <v>רכישת ציוד קבוע (עד 2500 ₪)</v>
      </c>
      <c r="AG26" s="75"/>
      <c r="AH26" s="76"/>
      <c r="AI26" s="76"/>
      <c r="AJ26" s="62" t="s">
        <v>22</v>
      </c>
      <c r="AL26" s="299">
        <f t="shared" si="3"/>
        <v>0</v>
      </c>
      <c r="AM26" s="299">
        <f t="shared" si="4"/>
        <v>0</v>
      </c>
      <c r="AN26" s="299">
        <f t="shared" si="5"/>
        <v>0</v>
      </c>
    </row>
    <row r="27" spans="1:40" ht="15.75" customHeight="1" x14ac:dyDescent="0.25">
      <c r="A27" s="10"/>
      <c r="B27" s="119" t="str">
        <f>ספט!B27</f>
        <v>רכישת חומרי גלם וציוד מתכלה</v>
      </c>
      <c r="C27" s="129">
        <f t="shared" si="0"/>
        <v>0</v>
      </c>
      <c r="D27" s="331" t="str">
        <f>IF($C$7=ספט!$C$7,ספט!D27,IF($C$7=$AE$2,'שיקוף לעסק'!AA27,'שיקוף לעסק'!AE27))</f>
        <v>לא</v>
      </c>
      <c r="E27" s="332" t="str">
        <f>IF($C$7=ספט!$C$7,ספט!E27,IF($C$7=$AE$2,'שיקוף לעסק'!AB27,'שיקוף לעסק'!AF27))</f>
        <v>עסק</v>
      </c>
      <c r="F27" s="126">
        <f t="shared" si="6"/>
        <v>0</v>
      </c>
      <c r="G27" s="127">
        <f>IF($C$7=ספט!$C$7,ספט!G27,IF($C$7=$AE$2,'שיקוף לעסק'!AC27,'שיקוף לעסק'!AG27))</f>
        <v>1</v>
      </c>
      <c r="H27" s="123">
        <f t="shared" si="7"/>
        <v>0</v>
      </c>
      <c r="I27" s="128">
        <f>IF($C$7=ספט!$C$7,ספט!I27,IF($C$7=$AE$2,'שיקוף לעסק'!AD27,'שיקוף לעסק'!AH27))</f>
        <v>1</v>
      </c>
      <c r="J27" s="129">
        <f t="shared" si="8"/>
        <v>0</v>
      </c>
      <c r="K27" s="10"/>
      <c r="L27" s="177"/>
      <c r="M27" s="185"/>
      <c r="N27" s="246"/>
      <c r="O27" s="186"/>
      <c r="P27" s="281"/>
      <c r="Q27" s="43"/>
      <c r="R27" s="10"/>
      <c r="S27" s="273">
        <f t="shared" si="1"/>
        <v>0.17</v>
      </c>
      <c r="T27" s="56">
        <f t="shared" si="2"/>
        <v>0</v>
      </c>
      <c r="AC27" s="77" t="str">
        <f t="shared" si="9"/>
        <v>רכישת חומרי גלם וציוד מתכלה</v>
      </c>
      <c r="AG27" s="63"/>
      <c r="AH27" s="64"/>
      <c r="AI27" s="64"/>
      <c r="AJ27" s="77"/>
      <c r="AL27" s="299">
        <f t="shared" si="3"/>
        <v>0</v>
      </c>
      <c r="AM27" s="299">
        <f t="shared" si="4"/>
        <v>0</v>
      </c>
      <c r="AN27" s="299">
        <f t="shared" si="5"/>
        <v>0</v>
      </c>
    </row>
    <row r="28" spans="1:40" ht="15.75" customHeight="1" x14ac:dyDescent="0.25">
      <c r="A28" s="10"/>
      <c r="B28" s="119" t="str">
        <f>ספט!B28</f>
        <v>רכב : ביטוחים + רישוי</v>
      </c>
      <c r="C28" s="129">
        <f t="shared" si="0"/>
        <v>0</v>
      </c>
      <c r="D28" s="331" t="str">
        <f>IF($C$7=ספט!$C$7,ספט!D28,IF($C$7=$AE$2,'שיקוף לעסק'!AA28,'שיקוף לעסק'!AE28))</f>
        <v>כן</v>
      </c>
      <c r="E28" s="332" t="str">
        <f>IF($C$7=ספט!$C$7,ספט!E28,IF($C$7=$AE$2,'שיקוף לעסק'!AB28,'שיקוף לעסק'!AF28))</f>
        <v>בית</v>
      </c>
      <c r="F28" s="126">
        <f t="shared" si="6"/>
        <v>0</v>
      </c>
      <c r="G28" s="127">
        <f>IF($C$7=ספט!$C$7,ספט!G28,IF($C$7=$AE$2,'שיקוף לעסק'!AC28,'שיקוף לעסק'!AG28))</f>
        <v>0.45</v>
      </c>
      <c r="H28" s="123">
        <f t="shared" si="7"/>
        <v>0</v>
      </c>
      <c r="I28" s="128">
        <f>IF($C$7=ספט!$C$7,ספט!I28,IF($C$7=$AE$2,'שיקוף לעסק'!AD28,'שיקוף לעסק'!AH28))</f>
        <v>0</v>
      </c>
      <c r="J28" s="129">
        <f t="shared" si="8"/>
        <v>0</v>
      </c>
      <c r="K28" s="10"/>
      <c r="L28" s="177"/>
      <c r="M28" s="185"/>
      <c r="N28" s="246"/>
      <c r="O28" s="186"/>
      <c r="P28" s="281"/>
      <c r="Q28" s="43"/>
      <c r="R28" s="10"/>
      <c r="S28" s="273">
        <f t="shared" si="1"/>
        <v>0.17</v>
      </c>
      <c r="T28" s="56">
        <f t="shared" si="2"/>
        <v>0</v>
      </c>
      <c r="AC28" s="77" t="str">
        <f t="shared" ref="AC28:AC44" si="10">B28</f>
        <v>רכב : ביטוחים + רישוי</v>
      </c>
      <c r="AG28" s="63"/>
      <c r="AH28" s="64"/>
      <c r="AI28" s="78"/>
      <c r="AJ28" s="65">
        <f>IF($H$3&gt;='שיעורי מס'!B23,'שיעורי מס'!D23*'שיעורי מס'!C23,IF($H$3&lt;='שיעורי מס'!B22,0,'שיעורי מס'!D23*($H$3-'שיעורי מס'!B22)))</f>
        <v>0</v>
      </c>
      <c r="AL28" s="299">
        <f t="shared" si="3"/>
        <v>1</v>
      </c>
      <c r="AM28" s="299">
        <f t="shared" si="4"/>
        <v>0</v>
      </c>
      <c r="AN28" s="299">
        <f t="shared" si="5"/>
        <v>0</v>
      </c>
    </row>
    <row r="29" spans="1:40" ht="15.75" customHeight="1" thickBot="1" x14ac:dyDescent="0.3">
      <c r="A29" s="10"/>
      <c r="B29" s="119" t="str">
        <f>ספט!B29</f>
        <v>רכב : דלק+ חניה+טיפולים</v>
      </c>
      <c r="C29" s="129">
        <f t="shared" si="0"/>
        <v>0</v>
      </c>
      <c r="D29" s="331" t="str">
        <f>IF($C$7=ספט!$C$7,ספט!D29,IF($C$7=$AE$2,'שיקוף לעסק'!AA29,'שיקוף לעסק'!AE29))</f>
        <v>כן</v>
      </c>
      <c r="E29" s="332" t="str">
        <f>IF($C$7=ספט!$C$7,ספט!E29,IF($C$7=$AE$2,'שיקוף לעסק'!AB29,'שיקוף לעסק'!AF29))</f>
        <v>בית</v>
      </c>
      <c r="F29" s="126">
        <f t="shared" si="6"/>
        <v>0</v>
      </c>
      <c r="G29" s="127">
        <f>IF($C$7=ספט!$C$7,ספט!G29,IF($C$7=$AE$2,'שיקוף לעסק'!AC29,'שיקוף לעסק'!AG29))</f>
        <v>0.45</v>
      </c>
      <c r="H29" s="123">
        <f t="shared" si="7"/>
        <v>0</v>
      </c>
      <c r="I29" s="128">
        <f>IF($C$7=ספט!$C$7,ספט!I29,IF($C$7=$AE$2,'שיקוף לעסק'!AD29,'שיקוף לעסק'!AH29))</f>
        <v>0.66</v>
      </c>
      <c r="J29" s="129">
        <f t="shared" si="8"/>
        <v>0</v>
      </c>
      <c r="K29" s="10"/>
      <c r="L29" s="177"/>
      <c r="M29" s="185"/>
      <c r="N29" s="246"/>
      <c r="O29" s="186"/>
      <c r="P29" s="281"/>
      <c r="Q29" s="43"/>
      <c r="R29" s="10"/>
      <c r="S29" s="273">
        <f t="shared" si="1"/>
        <v>0.17</v>
      </c>
      <c r="T29" s="56">
        <f t="shared" si="2"/>
        <v>0</v>
      </c>
      <c r="AC29" s="77" t="str">
        <f t="shared" si="10"/>
        <v>רכב : דלק+ חניה+טיפולים</v>
      </c>
      <c r="AG29" s="63"/>
      <c r="AH29" s="64"/>
      <c r="AI29" s="78"/>
      <c r="AJ29" s="65">
        <f>IF($H$3&gt;='שיעורי מס'!B24,'שיעורי מס'!D24*'שיעורי מס'!C24,IF($H$3&lt;='שיעורי מס'!B23,0,'שיעורי מס'!D24*($H$3-'שיעורי מס'!B23)))</f>
        <v>0</v>
      </c>
      <c r="AL29" s="299">
        <f t="shared" si="3"/>
        <v>1</v>
      </c>
      <c r="AM29" s="299">
        <f t="shared" si="4"/>
        <v>0</v>
      </c>
      <c r="AN29" s="299">
        <f t="shared" si="5"/>
        <v>0</v>
      </c>
    </row>
    <row r="30" spans="1:40" ht="15.75" customHeight="1" thickBot="1" x14ac:dyDescent="0.3">
      <c r="A30" s="10"/>
      <c r="B30" s="119" t="str">
        <f>ספט!B30</f>
        <v>תחבורה ציבורית</v>
      </c>
      <c r="C30" s="129">
        <f t="shared" si="0"/>
        <v>0</v>
      </c>
      <c r="D30" s="331" t="str">
        <f>IF($C$7=ספט!$C$7,ספט!D30,IF($C$7=$AE$2,'שיקוף לעסק'!AA30,'שיקוף לעסק'!AE30))</f>
        <v>לא</v>
      </c>
      <c r="E30" s="332" t="str">
        <f>IF($C$7=ספט!$C$7,ספט!E30,IF($C$7=$AE$2,'שיקוף לעסק'!AB30,'שיקוף לעסק'!AF30))</f>
        <v>עסק</v>
      </c>
      <c r="F30" s="126">
        <f t="shared" si="6"/>
        <v>0</v>
      </c>
      <c r="G30" s="127">
        <f>IF($C$7=ספט!$C$7,ספט!G30,IF($C$7=$AE$2,'שיקוף לעסק'!AC30,'שיקוף לעסק'!AG30))</f>
        <v>1</v>
      </c>
      <c r="H30" s="123">
        <f t="shared" si="7"/>
        <v>0</v>
      </c>
      <c r="I30" s="128">
        <f>IF($C$7=ספט!$C$7,ספט!I30,IF($C$7=$AE$2,'שיקוף לעסק'!AD30,'שיקוף לעסק'!AH30))</f>
        <v>1</v>
      </c>
      <c r="J30" s="129">
        <f t="shared" si="8"/>
        <v>0</v>
      </c>
      <c r="K30" s="10"/>
      <c r="L30" s="177"/>
      <c r="M30" s="185"/>
      <c r="N30" s="246"/>
      <c r="O30" s="186"/>
      <c r="P30" s="281"/>
      <c r="Q30" s="43"/>
      <c r="R30" s="10"/>
      <c r="S30" s="273">
        <f t="shared" si="1"/>
        <v>0.17</v>
      </c>
      <c r="T30" s="56">
        <f t="shared" si="2"/>
        <v>0</v>
      </c>
      <c r="AC30" s="77" t="str">
        <f t="shared" si="10"/>
        <v>תחבורה ציבורית</v>
      </c>
      <c r="AG30" s="67" t="s">
        <v>30</v>
      </c>
      <c r="AH30" s="68"/>
      <c r="AI30" s="68"/>
      <c r="AJ30" s="69">
        <f>SUM(AJ28:AJ29)</f>
        <v>0</v>
      </c>
      <c r="AL30" s="299">
        <f t="shared" si="3"/>
        <v>0</v>
      </c>
      <c r="AM30" s="299">
        <f t="shared" si="4"/>
        <v>0</v>
      </c>
      <c r="AN30" s="299">
        <f t="shared" si="5"/>
        <v>0</v>
      </c>
    </row>
    <row r="31" spans="1:40" ht="15.75" customHeight="1" x14ac:dyDescent="0.2">
      <c r="A31" s="10"/>
      <c r="B31" s="119" t="str">
        <f>ספט!B31</f>
        <v>משלוחים</v>
      </c>
      <c r="C31" s="129">
        <f t="shared" si="0"/>
        <v>0</v>
      </c>
      <c r="D31" s="331" t="str">
        <f>IF($C$7=ספט!$C$7,ספט!D31,IF($C$7=$AE$2,'שיקוף לעסק'!AA31,'שיקוף לעסק'!AE31))</f>
        <v>לא</v>
      </c>
      <c r="E31" s="332" t="str">
        <f>IF($C$7=ספט!$C$7,ספט!E31,IF($C$7=$AE$2,'שיקוף לעסק'!AB31,'שיקוף לעסק'!AF31))</f>
        <v>עסק</v>
      </c>
      <c r="F31" s="126">
        <f t="shared" si="6"/>
        <v>0</v>
      </c>
      <c r="G31" s="127">
        <f>IF($C$7=ספט!$C$7,ספט!G31,IF($C$7=$AE$2,'שיקוף לעסק'!AC31,'שיקוף לעסק'!AG31))</f>
        <v>1</v>
      </c>
      <c r="H31" s="123">
        <f t="shared" si="7"/>
        <v>0</v>
      </c>
      <c r="I31" s="128">
        <f>IF($C$7=ספט!$C$7,ספט!I31,IF($C$7=$AE$2,'שיקוף לעסק'!AD31,'שיקוף לעסק'!AH31))</f>
        <v>1</v>
      </c>
      <c r="J31" s="129">
        <f t="shared" si="8"/>
        <v>0</v>
      </c>
      <c r="K31" s="10"/>
      <c r="L31" s="177"/>
      <c r="M31" s="185"/>
      <c r="N31" s="246"/>
      <c r="O31" s="186"/>
      <c r="P31" s="281"/>
      <c r="Q31" s="43"/>
      <c r="R31" s="10"/>
      <c r="S31" s="273">
        <f t="shared" si="1"/>
        <v>0.17</v>
      </c>
      <c r="T31" s="56">
        <f t="shared" si="2"/>
        <v>0</v>
      </c>
      <c r="AC31" s="77" t="str">
        <f t="shared" si="10"/>
        <v>משלוחים</v>
      </c>
      <c r="AL31" s="299">
        <f t="shared" si="3"/>
        <v>0</v>
      </c>
      <c r="AM31" s="299">
        <f t="shared" si="4"/>
        <v>0</v>
      </c>
      <c r="AN31" s="299">
        <f t="shared" si="5"/>
        <v>0</v>
      </c>
    </row>
    <row r="32" spans="1:40" ht="15.75" customHeight="1" x14ac:dyDescent="0.2">
      <c r="A32" s="10"/>
      <c r="B32" s="119" t="str">
        <f>ספט!B32</f>
        <v>תיקונים: מכונות, כלים, אחזקת משרד</v>
      </c>
      <c r="C32" s="129">
        <f t="shared" si="0"/>
        <v>0</v>
      </c>
      <c r="D32" s="331" t="str">
        <f>IF($C$7=ספט!$C$7,ספט!D32,IF($C$7=$AE$2,'שיקוף לעסק'!AA32,'שיקוף לעסק'!AE32))</f>
        <v>לא</v>
      </c>
      <c r="E32" s="332" t="str">
        <f>IF($C$7=ספט!$C$7,ספט!E32,IF($C$7=$AE$2,'שיקוף לעסק'!AB32,'שיקוף לעסק'!AF32))</f>
        <v>עסק</v>
      </c>
      <c r="F32" s="126">
        <f t="shared" si="6"/>
        <v>0</v>
      </c>
      <c r="G32" s="127">
        <f>IF($C$7=ספט!$C$7,ספט!G32,IF($C$7=$AE$2,'שיקוף לעסק'!AC32,'שיקוף לעסק'!AG32))</f>
        <v>1</v>
      </c>
      <c r="H32" s="123">
        <f t="shared" si="7"/>
        <v>0</v>
      </c>
      <c r="I32" s="128">
        <f>IF($C$7=ספט!$C$7,ספט!I32,IF($C$7=$AE$2,'שיקוף לעסק'!AD32,'שיקוף לעסק'!AH32))</f>
        <v>1</v>
      </c>
      <c r="J32" s="129">
        <f t="shared" si="8"/>
        <v>0</v>
      </c>
      <c r="K32" s="10"/>
      <c r="L32" s="177"/>
      <c r="M32" s="185"/>
      <c r="N32" s="246"/>
      <c r="O32" s="186"/>
      <c r="P32" s="281"/>
      <c r="Q32" s="43"/>
      <c r="R32" s="10"/>
      <c r="S32" s="273">
        <f t="shared" si="1"/>
        <v>0.17</v>
      </c>
      <c r="T32" s="56">
        <f t="shared" si="2"/>
        <v>0</v>
      </c>
      <c r="AC32" s="77" t="str">
        <f t="shared" si="10"/>
        <v>תיקונים: מכונות, כלים, אחזקת משרד</v>
      </c>
      <c r="AL32" s="299">
        <f t="shared" si="3"/>
        <v>0</v>
      </c>
      <c r="AM32" s="299">
        <f t="shared" si="4"/>
        <v>0</v>
      </c>
      <c r="AN32" s="299">
        <f t="shared" si="5"/>
        <v>0</v>
      </c>
    </row>
    <row r="33" spans="1:40" ht="15.75" customHeight="1" x14ac:dyDescent="0.2">
      <c r="A33" s="10"/>
      <c r="B33" s="119" t="str">
        <f>ספט!B33</f>
        <v>פרסום ושיווק</v>
      </c>
      <c r="C33" s="129">
        <f t="shared" si="0"/>
        <v>0</v>
      </c>
      <c r="D33" s="331" t="str">
        <f>IF($C$7=ספט!$C$7,ספט!D33,IF($C$7=$AE$2,'שיקוף לעסק'!AA33,'שיקוף לעסק'!AE33))</f>
        <v>לא</v>
      </c>
      <c r="E33" s="332" t="str">
        <f>IF($C$7=ספט!$C$7,ספט!E33,IF($C$7=$AE$2,'שיקוף לעסק'!AB33,'שיקוף לעסק'!AF33))</f>
        <v>עסק</v>
      </c>
      <c r="F33" s="126">
        <f t="shared" si="6"/>
        <v>0</v>
      </c>
      <c r="G33" s="127">
        <f>IF($C$7=ספט!$C$7,ספט!G33,IF($C$7=$AE$2,'שיקוף לעסק'!AC33,'שיקוף לעסק'!AG33))</f>
        <v>1</v>
      </c>
      <c r="H33" s="123">
        <f t="shared" si="7"/>
        <v>0</v>
      </c>
      <c r="I33" s="128">
        <f>IF($C$7=ספט!$C$7,ספט!I33,IF($C$7=$AE$2,'שיקוף לעסק'!AD33,'שיקוף לעסק'!AH33))</f>
        <v>1</v>
      </c>
      <c r="J33" s="129">
        <f t="shared" si="8"/>
        <v>0</v>
      </c>
      <c r="K33" s="10"/>
      <c r="L33" s="177"/>
      <c r="M33" s="185"/>
      <c r="N33" s="246"/>
      <c r="O33" s="186"/>
      <c r="P33" s="281"/>
      <c r="Q33" s="43"/>
      <c r="R33" s="10"/>
      <c r="S33" s="273">
        <f t="shared" si="1"/>
        <v>0.17</v>
      </c>
      <c r="T33" s="56">
        <f t="shared" si="2"/>
        <v>0</v>
      </c>
      <c r="AC33" s="77" t="str">
        <f t="shared" si="10"/>
        <v>פרסום ושיווק</v>
      </c>
      <c r="AL33" s="299">
        <f t="shared" si="3"/>
        <v>0</v>
      </c>
      <c r="AM33" s="299">
        <f t="shared" si="4"/>
        <v>0</v>
      </c>
      <c r="AN33" s="299">
        <f t="shared" si="5"/>
        <v>0</v>
      </c>
    </row>
    <row r="34" spans="1:40" ht="15.75" customHeight="1" x14ac:dyDescent="0.2">
      <c r="A34" s="10"/>
      <c r="B34" s="119" t="str">
        <f>ספט!B34</f>
        <v>ארוחות עסקיות וכיבוד מחוץ לעסק</v>
      </c>
      <c r="C34" s="129">
        <f t="shared" si="0"/>
        <v>0</v>
      </c>
      <c r="D34" s="331" t="str">
        <f>IF($C$7=ספט!$C$7,ספט!D34,IF($C$7=$AE$2,'שיקוף לעסק'!AA34,'שיקוף לעסק'!AE34))</f>
        <v>לא</v>
      </c>
      <c r="E34" s="332" t="str">
        <f>IF($C$7=ספט!$C$7,ספט!E34,IF($C$7=$AE$2,'שיקוף לעסק'!AB34,'שיקוף לעסק'!AF34))</f>
        <v>עסק</v>
      </c>
      <c r="F34" s="126">
        <f t="shared" si="6"/>
        <v>0</v>
      </c>
      <c r="G34" s="127">
        <f>IF($C$7=ספט!$C$7,ספט!G34,IF($C$7=$AE$2,'שיקוף לעסק'!AC34,'שיקוף לעסק'!AG34))</f>
        <v>0</v>
      </c>
      <c r="H34" s="123">
        <f t="shared" si="7"/>
        <v>0</v>
      </c>
      <c r="I34" s="128">
        <f>IF($C$7=ספט!$C$7,ספט!I34,IF($C$7=$AE$2,'שיקוף לעסק'!AD34,'שיקוף לעסק'!AH34))</f>
        <v>0</v>
      </c>
      <c r="J34" s="129">
        <f t="shared" si="8"/>
        <v>0</v>
      </c>
      <c r="K34" s="10"/>
      <c r="L34" s="177"/>
      <c r="M34" s="185"/>
      <c r="N34" s="246"/>
      <c r="O34" s="186"/>
      <c r="P34" s="281"/>
      <c r="Q34" s="43"/>
      <c r="R34" s="10"/>
      <c r="S34" s="273">
        <f t="shared" si="1"/>
        <v>0.17</v>
      </c>
      <c r="T34" s="56">
        <f t="shared" si="2"/>
        <v>0</v>
      </c>
      <c r="AC34" s="77" t="str">
        <f t="shared" si="10"/>
        <v>ארוחות עסקיות וכיבוד מחוץ לעסק</v>
      </c>
      <c r="AL34" s="299">
        <f t="shared" si="3"/>
        <v>0</v>
      </c>
      <c r="AM34" s="299">
        <f t="shared" si="4"/>
        <v>0</v>
      </c>
      <c r="AN34" s="299">
        <f t="shared" si="5"/>
        <v>0</v>
      </c>
    </row>
    <row r="35" spans="1:40" ht="15.75" customHeight="1" x14ac:dyDescent="0.2">
      <c r="A35" s="10"/>
      <c r="B35" s="119" t="str">
        <f>ספט!B35</f>
        <v>כיבודים בעסק (קפה, תה וכדומה)</v>
      </c>
      <c r="C35" s="129">
        <f t="shared" si="0"/>
        <v>0</v>
      </c>
      <c r="D35" s="331" t="str">
        <f>IF($C$7=ספט!$C$7,ספט!D35,IF($C$7=$AE$2,'שיקוף לעסק'!AA35,'שיקוף לעסק'!AE35))</f>
        <v>לא</v>
      </c>
      <c r="E35" s="332" t="str">
        <f>IF($C$7=ספט!$C$7,ספט!E35,IF($C$7=$AE$2,'שיקוף לעסק'!AB35,'שיקוף לעסק'!AF35))</f>
        <v>עסק</v>
      </c>
      <c r="F35" s="126">
        <f t="shared" si="6"/>
        <v>0</v>
      </c>
      <c r="G35" s="127">
        <f>IF($C$7=ספט!$C$7,ספט!G35,IF($C$7=$AE$2,'שיקוף לעסק'!AC35,'שיקוף לעסק'!AG35))</f>
        <v>0.8</v>
      </c>
      <c r="H35" s="123">
        <f t="shared" si="7"/>
        <v>0</v>
      </c>
      <c r="I35" s="128">
        <f>IF($C$7=ספט!$C$7,ספט!I35,IF($C$7=$AE$2,'שיקוף לעסק'!AD35,'שיקוף לעסק'!AH35))</f>
        <v>0</v>
      </c>
      <c r="J35" s="129">
        <f t="shared" si="8"/>
        <v>0</v>
      </c>
      <c r="K35" s="10"/>
      <c r="L35" s="177"/>
      <c r="M35" s="185"/>
      <c r="N35" s="246"/>
      <c r="O35" s="186"/>
      <c r="P35" s="281"/>
      <c r="Q35" s="43"/>
      <c r="R35" s="10"/>
      <c r="S35" s="273">
        <f t="shared" si="1"/>
        <v>0.17</v>
      </c>
      <c r="T35" s="56">
        <f t="shared" si="2"/>
        <v>0</v>
      </c>
      <c r="AC35" s="77" t="str">
        <f t="shared" si="10"/>
        <v>כיבודים בעסק (קפה, תה וכדומה)</v>
      </c>
      <c r="AL35" s="299">
        <f t="shared" si="3"/>
        <v>0</v>
      </c>
      <c r="AM35" s="299">
        <f t="shared" si="4"/>
        <v>0</v>
      </c>
      <c r="AN35" s="299">
        <f t="shared" si="5"/>
        <v>0</v>
      </c>
    </row>
    <row r="36" spans="1:40" ht="15.75" customHeight="1" x14ac:dyDescent="0.2">
      <c r="A36" s="10"/>
      <c r="B36" s="119" t="str">
        <f>ספט!B36</f>
        <v>החזר חובות - חלק הקרן</v>
      </c>
      <c r="C36" s="129">
        <f t="shared" si="0"/>
        <v>0</v>
      </c>
      <c r="D36" s="331" t="str">
        <f>IF($C$7=ספט!$C$7,ספט!D36,IF($C$7=$AE$2,'שיקוף לעסק'!AA36,'שיקוף לעסק'!AE36))</f>
        <v>לא</v>
      </c>
      <c r="E36" s="332" t="str">
        <f>IF($C$7=ספט!$C$7,ספט!E36,IF($C$7=$AE$2,'שיקוף לעסק'!AB36,'שיקוף לעסק'!AF36))</f>
        <v>עסק</v>
      </c>
      <c r="F36" s="126">
        <f t="shared" si="6"/>
        <v>0</v>
      </c>
      <c r="G36" s="127">
        <f>IF($C$7=ספט!$C$7,ספט!G36,IF($C$7=$AE$2,'שיקוף לעסק'!AC36,'שיקוף לעסק'!AG36))</f>
        <v>0</v>
      </c>
      <c r="H36" s="123">
        <f t="shared" si="7"/>
        <v>0</v>
      </c>
      <c r="I36" s="128">
        <f>IF($C$7=ספט!$C$7,ספט!I36,IF($C$7=$AE$2,'שיקוף לעסק'!AD36,'שיקוף לעסק'!AH36))</f>
        <v>0</v>
      </c>
      <c r="J36" s="129">
        <f t="shared" si="8"/>
        <v>0</v>
      </c>
      <c r="K36" s="10"/>
      <c r="L36" s="177"/>
      <c r="M36" s="185"/>
      <c r="N36" s="246"/>
      <c r="O36" s="186"/>
      <c r="P36" s="281"/>
      <c r="Q36" s="43"/>
      <c r="R36" s="10"/>
      <c r="S36" s="273">
        <f t="shared" si="1"/>
        <v>0.17</v>
      </c>
      <c r="T36" s="56">
        <f t="shared" si="2"/>
        <v>0</v>
      </c>
      <c r="AC36" s="77" t="str">
        <f t="shared" si="10"/>
        <v>החזר חובות - חלק הקרן</v>
      </c>
      <c r="AL36" s="299">
        <f t="shared" si="3"/>
        <v>0</v>
      </c>
      <c r="AM36" s="299">
        <f t="shared" si="4"/>
        <v>0</v>
      </c>
      <c r="AN36" s="299">
        <f t="shared" si="5"/>
        <v>0</v>
      </c>
    </row>
    <row r="37" spans="1:40" ht="15.75" customHeight="1" x14ac:dyDescent="0.2">
      <c r="A37" s="10"/>
      <c r="B37" s="119" t="str">
        <f>ספט!B37</f>
        <v>החזר חובות - חלק הרבית</v>
      </c>
      <c r="C37" s="129">
        <f t="shared" si="0"/>
        <v>0</v>
      </c>
      <c r="D37" s="331" t="str">
        <f>IF($C$7=ספט!$C$7,ספט!D37,IF($C$7=$AE$2,'שיקוף לעסק'!AA37,'שיקוף לעסק'!AE37))</f>
        <v>לא</v>
      </c>
      <c r="E37" s="332" t="str">
        <f>IF($C$7=ספט!$C$7,ספט!E37,IF($C$7=$AE$2,'שיקוף לעסק'!AB37,'שיקוף לעסק'!AF37))</f>
        <v>עסק</v>
      </c>
      <c r="F37" s="126">
        <f t="shared" si="6"/>
        <v>0</v>
      </c>
      <c r="G37" s="127">
        <f>IF($C$7=ספט!$C$7,ספט!G37,IF($C$7=$AE$2,'שיקוף לעסק'!AC37,'שיקוף לעסק'!AG37))</f>
        <v>1</v>
      </c>
      <c r="H37" s="123">
        <f t="shared" si="7"/>
        <v>0</v>
      </c>
      <c r="I37" s="128">
        <f>IF($C$7=ספט!$C$7,ספט!I37,IF($C$7=$AE$2,'שיקוף לעסק'!AD37,'שיקוף לעסק'!AH37))</f>
        <v>0</v>
      </c>
      <c r="J37" s="129">
        <f t="shared" si="8"/>
        <v>0</v>
      </c>
      <c r="K37" s="10"/>
      <c r="L37" s="177"/>
      <c r="M37" s="185"/>
      <c r="N37" s="246"/>
      <c r="O37" s="186"/>
      <c r="P37" s="281"/>
      <c r="Q37" s="43"/>
      <c r="R37" s="10"/>
      <c r="S37" s="273">
        <f t="shared" si="1"/>
        <v>0.17</v>
      </c>
      <c r="T37" s="56">
        <f t="shared" si="2"/>
        <v>0</v>
      </c>
      <c r="AC37" s="77" t="str">
        <f t="shared" si="10"/>
        <v>החזר חובות - חלק הרבית</v>
      </c>
      <c r="AL37" s="299">
        <f t="shared" si="3"/>
        <v>0</v>
      </c>
      <c r="AM37" s="299">
        <f t="shared" si="4"/>
        <v>0</v>
      </c>
      <c r="AN37" s="299">
        <f t="shared" si="5"/>
        <v>0</v>
      </c>
    </row>
    <row r="38" spans="1:40" ht="15.75" customHeight="1" x14ac:dyDescent="0.2">
      <c r="A38" s="10"/>
      <c r="B38" s="119" t="str">
        <f>ספט!B38</f>
        <v>השתלמויות</v>
      </c>
      <c r="C38" s="129">
        <f t="shared" si="0"/>
        <v>0</v>
      </c>
      <c r="D38" s="331" t="str">
        <f>IF($C$7=ספט!$C$7,ספט!D38,IF($C$7=$AE$2,'שיקוף לעסק'!AA38,'שיקוף לעסק'!AE38))</f>
        <v>לא</v>
      </c>
      <c r="E38" s="332" t="str">
        <f>IF($C$7=ספט!$C$7,ספט!E38,IF($C$7=$AE$2,'שיקוף לעסק'!AB38,'שיקוף לעסק'!AF38))</f>
        <v>עסק</v>
      </c>
      <c r="F38" s="126">
        <f t="shared" si="6"/>
        <v>0</v>
      </c>
      <c r="G38" s="127">
        <f>IF($C$7=ספט!$C$7,ספט!G38,IF($C$7=$AE$2,'שיקוף לעסק'!AC38,'שיקוף לעסק'!AG38))</f>
        <v>1</v>
      </c>
      <c r="H38" s="123">
        <f t="shared" si="7"/>
        <v>0</v>
      </c>
      <c r="I38" s="128">
        <f>IF($C$7=ספט!$C$7,ספט!I38,IF($C$7=$AE$2,'שיקוף לעסק'!AD38,'שיקוף לעסק'!AH38))</f>
        <v>1</v>
      </c>
      <c r="J38" s="129">
        <f t="shared" si="8"/>
        <v>0</v>
      </c>
      <c r="K38" s="10"/>
      <c r="L38" s="177"/>
      <c r="M38" s="185"/>
      <c r="N38" s="246"/>
      <c r="O38" s="186"/>
      <c r="P38" s="281"/>
      <c r="Q38" s="43"/>
      <c r="R38" s="10"/>
      <c r="S38" s="273">
        <f t="shared" si="1"/>
        <v>0.17</v>
      </c>
      <c r="T38" s="56">
        <f t="shared" si="2"/>
        <v>0</v>
      </c>
      <c r="AC38" s="77" t="str">
        <f t="shared" si="10"/>
        <v>השתלמויות</v>
      </c>
      <c r="AL38" s="299">
        <f t="shared" si="3"/>
        <v>0</v>
      </c>
      <c r="AM38" s="299">
        <f t="shared" si="4"/>
        <v>0</v>
      </c>
      <c r="AN38" s="299">
        <f t="shared" si="5"/>
        <v>0</v>
      </c>
    </row>
    <row r="39" spans="1:40" ht="15.75" customHeight="1" x14ac:dyDescent="0.2">
      <c r="A39" s="10"/>
      <c r="B39" s="119" t="str">
        <f>ספט!B39</f>
        <v>קנסות</v>
      </c>
      <c r="C39" s="129">
        <f t="shared" si="0"/>
        <v>0</v>
      </c>
      <c r="D39" s="331" t="str">
        <f>IF($C$7=ספט!$C$7,ספט!D39,IF($C$7=$AE$2,'שיקוף לעסק'!AA39,'שיקוף לעסק'!AE39))</f>
        <v>לא</v>
      </c>
      <c r="E39" s="332" t="str">
        <f>IF($C$7=ספט!$C$7,ספט!E39,IF($C$7=$AE$2,'שיקוף לעסק'!AB39,'שיקוף לעסק'!AF39))</f>
        <v>עסק</v>
      </c>
      <c r="F39" s="126">
        <f t="shared" si="6"/>
        <v>0</v>
      </c>
      <c r="G39" s="127">
        <f>IF($C$7=ספט!$C$7,ספט!G39,IF($C$7=$AE$2,'שיקוף לעסק'!AC39,'שיקוף לעסק'!AG39))</f>
        <v>0</v>
      </c>
      <c r="H39" s="123">
        <f t="shared" si="7"/>
        <v>0</v>
      </c>
      <c r="I39" s="128">
        <f>IF($C$7=ספט!$C$7,ספט!I39,IF($C$7=$AE$2,'שיקוף לעסק'!AD39,'שיקוף לעסק'!AH39))</f>
        <v>0</v>
      </c>
      <c r="J39" s="129">
        <f t="shared" si="8"/>
        <v>0</v>
      </c>
      <c r="K39" s="10"/>
      <c r="L39" s="177"/>
      <c r="M39" s="185"/>
      <c r="N39" s="246"/>
      <c r="O39" s="186"/>
      <c r="P39" s="281"/>
      <c r="Q39" s="43"/>
      <c r="R39" s="10"/>
      <c r="S39" s="273">
        <f t="shared" si="1"/>
        <v>0.17</v>
      </c>
      <c r="T39" s="56">
        <f t="shared" si="2"/>
        <v>0</v>
      </c>
      <c r="AC39" s="77" t="str">
        <f t="shared" si="10"/>
        <v>קנסות</v>
      </c>
      <c r="AL39" s="299">
        <f t="shared" si="3"/>
        <v>0</v>
      </c>
      <c r="AM39" s="299">
        <f t="shared" si="4"/>
        <v>0</v>
      </c>
      <c r="AN39" s="299">
        <f t="shared" si="5"/>
        <v>0</v>
      </c>
    </row>
    <row r="40" spans="1:40" ht="15.75" customHeight="1" x14ac:dyDescent="0.2">
      <c r="A40" s="10"/>
      <c r="B40" s="119">
        <f>ספט!B40</f>
        <v>0</v>
      </c>
      <c r="C40" s="139">
        <f t="shared" si="0"/>
        <v>0</v>
      </c>
      <c r="D40" s="333" t="str">
        <f>IF($C$7=ספט!$C$7,ספט!D40,IF($C$7=$AE$2,'שיקוף לעסק'!AA40,'שיקוף לעסק'!AE40))</f>
        <v>לא</v>
      </c>
      <c r="E40" s="334" t="str">
        <f>IF($C$7=ספט!$C$7,ספט!E40,IF($C$7=$AE$2,'שיקוף לעסק'!AB40,'שיקוף לעסק'!AF40))</f>
        <v>עסק</v>
      </c>
      <c r="F40" s="126">
        <f t="shared" si="6"/>
        <v>0</v>
      </c>
      <c r="G40" s="127">
        <f>IF($C$7=ספט!$C$7,ספט!G40,IF($C$7=$AE$2,'שיקוף לעסק'!AC40,'שיקוף לעסק'!AG40))</f>
        <v>0</v>
      </c>
      <c r="H40" s="123">
        <f t="shared" si="7"/>
        <v>0</v>
      </c>
      <c r="I40" s="128">
        <f>IF($C$7=ספט!$C$7,ספט!I40,IF($C$7=$AE$2,'שיקוף לעסק'!AD40,'שיקוף לעסק'!AH40))</f>
        <v>0</v>
      </c>
      <c r="J40" s="129">
        <f t="shared" si="8"/>
        <v>0</v>
      </c>
      <c r="K40" s="10"/>
      <c r="L40" s="177"/>
      <c r="M40" s="185"/>
      <c r="N40" s="246"/>
      <c r="O40" s="186"/>
      <c r="P40" s="281"/>
      <c r="Q40" s="43"/>
      <c r="R40" s="10"/>
      <c r="S40" s="273">
        <f t="shared" si="1"/>
        <v>0.17</v>
      </c>
      <c r="T40" s="56">
        <f t="shared" si="2"/>
        <v>0</v>
      </c>
      <c r="AC40" s="77">
        <f t="shared" si="10"/>
        <v>0</v>
      </c>
      <c r="AL40" s="299">
        <f t="shared" si="3"/>
        <v>0</v>
      </c>
      <c r="AM40" s="299">
        <f t="shared" si="4"/>
        <v>0</v>
      </c>
      <c r="AN40" s="299">
        <f t="shared" si="5"/>
        <v>0</v>
      </c>
    </row>
    <row r="41" spans="1:40" ht="15.75" customHeight="1" x14ac:dyDescent="0.2">
      <c r="A41" s="10"/>
      <c r="B41" s="119">
        <f>ספט!B41</f>
        <v>0</v>
      </c>
      <c r="C41" s="139">
        <f t="shared" si="0"/>
        <v>0</v>
      </c>
      <c r="D41" s="333" t="str">
        <f>IF($C$7=ספט!$C$7,ספט!D41,IF($C$7=$AE$2,'שיקוף לעסק'!AA41,'שיקוף לעסק'!AE41))</f>
        <v>לא</v>
      </c>
      <c r="E41" s="334" t="str">
        <f>IF($C$7=ספט!$C$7,ספט!E41,IF($C$7=$AE$2,'שיקוף לעסק'!AB41,'שיקוף לעסק'!AF41))</f>
        <v>עסק</v>
      </c>
      <c r="F41" s="126">
        <f t="shared" si="6"/>
        <v>0</v>
      </c>
      <c r="G41" s="127">
        <f>IF($C$7=ספט!$C$7,ספט!G41,IF($C$7=$AE$2,'שיקוף לעסק'!AC41,'שיקוף לעסק'!AG41))</f>
        <v>0</v>
      </c>
      <c r="H41" s="123">
        <f t="shared" si="7"/>
        <v>0</v>
      </c>
      <c r="I41" s="128">
        <f>IF($C$7=ספט!$C$7,ספט!I41,IF($C$7=$AE$2,'שיקוף לעסק'!AD41,'שיקוף לעסק'!AH41))</f>
        <v>0</v>
      </c>
      <c r="J41" s="129">
        <f t="shared" si="8"/>
        <v>0</v>
      </c>
      <c r="K41" s="10"/>
      <c r="L41" s="177"/>
      <c r="M41" s="185"/>
      <c r="N41" s="246"/>
      <c r="O41" s="186"/>
      <c r="P41" s="281"/>
      <c r="Q41" s="43"/>
      <c r="R41" s="10"/>
      <c r="S41" s="273">
        <f t="shared" si="1"/>
        <v>0.17</v>
      </c>
      <c r="T41" s="56">
        <f t="shared" si="2"/>
        <v>0</v>
      </c>
      <c r="AC41" s="77">
        <f t="shared" si="10"/>
        <v>0</v>
      </c>
      <c r="AL41" s="299">
        <f t="shared" si="3"/>
        <v>0</v>
      </c>
      <c r="AM41" s="299">
        <f t="shared" si="4"/>
        <v>0</v>
      </c>
      <c r="AN41" s="299">
        <f t="shared" si="5"/>
        <v>0</v>
      </c>
    </row>
    <row r="42" spans="1:40" ht="15.75" customHeight="1" x14ac:dyDescent="0.2">
      <c r="A42" s="10"/>
      <c r="B42" s="119">
        <f>ספט!B42</f>
        <v>0</v>
      </c>
      <c r="C42" s="139">
        <f t="shared" si="0"/>
        <v>0</v>
      </c>
      <c r="D42" s="333" t="str">
        <f>IF($C$7=ספט!$C$7,ספט!D42,IF($C$7=$AE$2,'שיקוף לעסק'!AA42,'שיקוף לעסק'!AE42))</f>
        <v>לא</v>
      </c>
      <c r="E42" s="334" t="str">
        <f>IF($C$7=ספט!$C$7,ספט!E42,IF($C$7=$AE$2,'שיקוף לעסק'!AB42,'שיקוף לעסק'!AF42))</f>
        <v>עסק</v>
      </c>
      <c r="F42" s="126">
        <f t="shared" si="6"/>
        <v>0</v>
      </c>
      <c r="G42" s="127">
        <f>IF($C$7=ספט!$C$7,ספט!G42,IF($C$7=$AE$2,'שיקוף לעסק'!AC42,'שיקוף לעסק'!AG42))</f>
        <v>0</v>
      </c>
      <c r="H42" s="123">
        <f t="shared" si="7"/>
        <v>0</v>
      </c>
      <c r="I42" s="128">
        <f>IF($C$7=ספט!$C$7,ספט!I42,IF($C$7=$AE$2,'שיקוף לעסק'!AD42,'שיקוף לעסק'!AH42))</f>
        <v>0</v>
      </c>
      <c r="J42" s="129">
        <f t="shared" si="8"/>
        <v>0</v>
      </c>
      <c r="K42" s="10"/>
      <c r="L42" s="177"/>
      <c r="M42" s="185"/>
      <c r="N42" s="246"/>
      <c r="O42" s="186"/>
      <c r="P42" s="281"/>
      <c r="Q42" s="43"/>
      <c r="R42" s="10"/>
      <c r="S42" s="273">
        <f t="shared" si="1"/>
        <v>0.17</v>
      </c>
      <c r="T42" s="56">
        <f t="shared" si="2"/>
        <v>0</v>
      </c>
      <c r="AC42" s="77">
        <f t="shared" si="10"/>
        <v>0</v>
      </c>
      <c r="AL42" s="299">
        <f t="shared" si="3"/>
        <v>0</v>
      </c>
      <c r="AM42" s="299">
        <f t="shared" si="4"/>
        <v>0</v>
      </c>
      <c r="AN42" s="299">
        <f t="shared" si="5"/>
        <v>0</v>
      </c>
    </row>
    <row r="43" spans="1:40" ht="15.75" customHeight="1" x14ac:dyDescent="0.2">
      <c r="A43" s="10"/>
      <c r="B43" s="119">
        <f>ספט!B43</f>
        <v>0</v>
      </c>
      <c r="C43" s="139">
        <f t="shared" si="0"/>
        <v>0</v>
      </c>
      <c r="D43" s="333" t="str">
        <f>IF($C$7=ספט!$C$7,ספט!D43,IF($C$7=$AE$2,'שיקוף לעסק'!AA43,'שיקוף לעסק'!AE43))</f>
        <v>לא</v>
      </c>
      <c r="E43" s="334" t="str">
        <f>IF($C$7=ספט!$C$7,ספט!E43,IF($C$7=$AE$2,'שיקוף לעסק'!AB43,'שיקוף לעסק'!AF43))</f>
        <v>עסק</v>
      </c>
      <c r="F43" s="126">
        <f t="shared" si="6"/>
        <v>0</v>
      </c>
      <c r="G43" s="127">
        <f>IF($C$7=ספט!$C$7,ספט!G43,IF($C$7=$AE$2,'שיקוף לעסק'!AC43,'שיקוף לעסק'!AG43))</f>
        <v>0</v>
      </c>
      <c r="H43" s="123">
        <f t="shared" si="7"/>
        <v>0</v>
      </c>
      <c r="I43" s="128">
        <f>IF($C$7=ספט!$C$7,ספט!I43,IF($C$7=$AE$2,'שיקוף לעסק'!AD43,'שיקוף לעסק'!AH43))</f>
        <v>0</v>
      </c>
      <c r="J43" s="129">
        <f t="shared" si="8"/>
        <v>0</v>
      </c>
      <c r="K43" s="10"/>
      <c r="L43" s="177"/>
      <c r="M43" s="185"/>
      <c r="N43" s="246"/>
      <c r="O43" s="186"/>
      <c r="P43" s="281"/>
      <c r="Q43" s="43"/>
      <c r="R43" s="10"/>
      <c r="S43" s="273">
        <f t="shared" si="1"/>
        <v>0.17</v>
      </c>
      <c r="T43" s="56">
        <f t="shared" si="2"/>
        <v>0</v>
      </c>
      <c r="AC43" s="77">
        <f t="shared" si="10"/>
        <v>0</v>
      </c>
      <c r="AL43" s="299">
        <f t="shared" si="3"/>
        <v>0</v>
      </c>
      <c r="AM43" s="299">
        <f t="shared" si="4"/>
        <v>0</v>
      </c>
      <c r="AN43" s="299">
        <f t="shared" si="5"/>
        <v>0</v>
      </c>
    </row>
    <row r="44" spans="1:40" ht="15.75" customHeight="1" thickBot="1" x14ac:dyDescent="0.25">
      <c r="A44" s="10"/>
      <c r="B44" s="120">
        <f>ספט!B44</f>
        <v>0</v>
      </c>
      <c r="C44" s="140">
        <f t="shared" si="0"/>
        <v>0</v>
      </c>
      <c r="D44" s="333" t="str">
        <f>IF($C$7=ספט!$C$7,ספט!D44,IF($C$7=$AE$2,'שיקוף לעסק'!AA44,'שיקוף לעסק'!AE44))</f>
        <v>לא</v>
      </c>
      <c r="E44" s="334" t="str">
        <f>IF($C$7=ספט!$C$7,ספט!E44,IF($C$7=$AE$2,'שיקוף לעסק'!AB44,'שיקוף לעסק'!AF44))</f>
        <v>עסק</v>
      </c>
      <c r="F44" s="130">
        <f t="shared" si="6"/>
        <v>0</v>
      </c>
      <c r="G44" s="131">
        <f>IF($C$7=ספט!$C$7,ספט!G44,IF($C$7=$AE$2,'שיקוף לעסק'!AC44,'שיקוף לעסק'!AG44))</f>
        <v>0</v>
      </c>
      <c r="H44" s="132">
        <f t="shared" si="7"/>
        <v>0</v>
      </c>
      <c r="I44" s="133">
        <f>IF($C$7=ספט!$C$7,ספט!I44,IF($C$7=$AE$2,'שיקוף לעסק'!AD44,'שיקוף לעסק'!AH44))</f>
        <v>0</v>
      </c>
      <c r="J44" s="134">
        <f t="shared" si="8"/>
        <v>0</v>
      </c>
      <c r="K44" s="10"/>
      <c r="L44" s="177"/>
      <c r="M44" s="185"/>
      <c r="N44" s="246"/>
      <c r="O44" s="186"/>
      <c r="P44" s="281"/>
      <c r="Q44" s="43"/>
      <c r="R44" s="10"/>
      <c r="S44" s="273">
        <f t="shared" si="1"/>
        <v>0.17</v>
      </c>
      <c r="T44" s="56">
        <f t="shared" si="2"/>
        <v>0</v>
      </c>
      <c r="AC44" s="115">
        <f t="shared" si="10"/>
        <v>0</v>
      </c>
      <c r="AL44" s="299">
        <f t="shared" si="3"/>
        <v>0</v>
      </c>
      <c r="AM44" s="299">
        <f t="shared" si="4"/>
        <v>0</v>
      </c>
      <c r="AN44" s="299">
        <f t="shared" si="5"/>
        <v>0</v>
      </c>
    </row>
    <row r="45" spans="1:40" ht="15.75" customHeight="1" thickBot="1" x14ac:dyDescent="0.25">
      <c r="A45" s="10"/>
      <c r="B45" s="112" t="s">
        <v>49</v>
      </c>
      <c r="C45" s="87">
        <f>SUM(C11:C44)</f>
        <v>0</v>
      </c>
      <c r="D45" s="193"/>
      <c r="E45" s="318"/>
      <c r="F45" s="88">
        <f>SUM(F11:F44)</f>
        <v>0</v>
      </c>
      <c r="G45" s="21"/>
      <c r="H45" s="89">
        <f>SUM(H11:H44)</f>
        <v>0</v>
      </c>
      <c r="I45" s="21"/>
      <c r="J45" s="87">
        <f>SUM(J11:J44)</f>
        <v>0</v>
      </c>
      <c r="K45" s="10"/>
      <c r="L45" s="177"/>
      <c r="M45" s="185"/>
      <c r="N45" s="246"/>
      <c r="O45" s="186"/>
      <c r="P45" s="281"/>
      <c r="Q45" s="43"/>
      <c r="R45" s="10"/>
      <c r="S45" s="273">
        <f t="shared" si="1"/>
        <v>0.17</v>
      </c>
      <c r="T45" s="56">
        <f t="shared" si="2"/>
        <v>0</v>
      </c>
    </row>
    <row r="46" spans="1:40" ht="15.75" customHeight="1" x14ac:dyDescent="0.2">
      <c r="A46" s="10"/>
      <c r="B46" s="15"/>
      <c r="C46" s="38"/>
      <c r="D46" s="38"/>
      <c r="E46" s="38"/>
      <c r="F46" s="38"/>
      <c r="G46" s="38"/>
      <c r="H46" s="38"/>
      <c r="I46" s="38"/>
      <c r="J46" s="38"/>
      <c r="K46" s="10"/>
      <c r="L46" s="188"/>
      <c r="M46" s="185"/>
      <c r="N46" s="246"/>
      <c r="O46" s="185"/>
      <c r="P46" s="281"/>
      <c r="Q46" s="43"/>
      <c r="R46" s="10"/>
      <c r="S46" s="273">
        <f t="shared" si="1"/>
        <v>0.17</v>
      </c>
      <c r="T46" s="56">
        <f t="shared" si="2"/>
        <v>0</v>
      </c>
    </row>
    <row r="47" spans="1:40" ht="15.75" customHeight="1" x14ac:dyDescent="0.2">
      <c r="A47" s="10"/>
      <c r="K47" s="10"/>
      <c r="L47" s="177"/>
      <c r="M47" s="185"/>
      <c r="N47" s="246"/>
      <c r="O47" s="186"/>
      <c r="P47" s="281"/>
      <c r="Q47" s="43"/>
      <c r="R47" s="10"/>
      <c r="S47" s="273">
        <f t="shared" si="1"/>
        <v>0.17</v>
      </c>
      <c r="T47" s="56">
        <f t="shared" si="2"/>
        <v>0</v>
      </c>
    </row>
    <row r="48" spans="1:40" ht="15.75" customHeight="1" x14ac:dyDescent="0.2">
      <c r="A48" s="10"/>
      <c r="K48" s="10"/>
      <c r="L48" s="177"/>
      <c r="M48" s="185"/>
      <c r="N48" s="246"/>
      <c r="O48" s="186"/>
      <c r="P48" s="281"/>
      <c r="Q48" s="43"/>
      <c r="R48" s="10"/>
      <c r="S48" s="273">
        <f t="shared" si="1"/>
        <v>0.17</v>
      </c>
      <c r="T48" s="56">
        <f t="shared" si="2"/>
        <v>0</v>
      </c>
    </row>
    <row r="49" spans="12:20" x14ac:dyDescent="0.2">
      <c r="L49" s="177"/>
      <c r="M49" s="185"/>
      <c r="N49" s="246"/>
      <c r="O49" s="186"/>
      <c r="P49" s="281"/>
      <c r="Q49" s="43"/>
      <c r="S49" s="273">
        <f t="shared" si="1"/>
        <v>0.17</v>
      </c>
      <c r="T49" s="56">
        <f t="shared" si="2"/>
        <v>0</v>
      </c>
    </row>
    <row r="50" spans="12:20" x14ac:dyDescent="0.2">
      <c r="L50" s="177"/>
      <c r="M50" s="185"/>
      <c r="N50" s="246"/>
      <c r="O50" s="186"/>
      <c r="P50" s="281"/>
      <c r="Q50" s="43"/>
      <c r="S50" s="273">
        <f t="shared" si="1"/>
        <v>0.17</v>
      </c>
      <c r="T50" s="56">
        <f t="shared" si="2"/>
        <v>0</v>
      </c>
    </row>
    <row r="51" spans="12:20" x14ac:dyDescent="0.2">
      <c r="L51" s="177"/>
      <c r="M51" s="185"/>
      <c r="N51" s="246"/>
      <c r="O51" s="186"/>
      <c r="P51" s="281"/>
      <c r="Q51" s="43"/>
      <c r="S51" s="273">
        <f t="shared" si="1"/>
        <v>0.17</v>
      </c>
      <c r="T51" s="56">
        <f t="shared" si="2"/>
        <v>0</v>
      </c>
    </row>
    <row r="52" spans="12:20" x14ac:dyDescent="0.2">
      <c r="L52" s="177"/>
      <c r="M52" s="185"/>
      <c r="N52" s="246"/>
      <c r="O52" s="186"/>
      <c r="P52" s="281"/>
      <c r="Q52" s="43"/>
      <c r="S52" s="273">
        <f t="shared" si="1"/>
        <v>0.17</v>
      </c>
      <c r="T52" s="56">
        <f t="shared" si="2"/>
        <v>0</v>
      </c>
    </row>
    <row r="53" spans="12:20" x14ac:dyDescent="0.2">
      <c r="L53" s="177"/>
      <c r="M53" s="185"/>
      <c r="N53" s="246"/>
      <c r="O53" s="186"/>
      <c r="P53" s="281"/>
      <c r="Q53" s="43"/>
      <c r="S53" s="273">
        <f t="shared" si="1"/>
        <v>0.17</v>
      </c>
      <c r="T53" s="56">
        <f t="shared" si="2"/>
        <v>0</v>
      </c>
    </row>
    <row r="54" spans="12:20" x14ac:dyDescent="0.2">
      <c r="L54" s="177"/>
      <c r="M54" s="185"/>
      <c r="N54" s="246"/>
      <c r="O54" s="186"/>
      <c r="P54" s="281"/>
      <c r="Q54" s="43"/>
      <c r="S54" s="273">
        <f t="shared" si="1"/>
        <v>0.17</v>
      </c>
      <c r="T54" s="56">
        <f t="shared" si="2"/>
        <v>0</v>
      </c>
    </row>
    <row r="55" spans="12:20" x14ac:dyDescent="0.2">
      <c r="L55" s="177"/>
      <c r="M55" s="185"/>
      <c r="N55" s="246"/>
      <c r="O55" s="186"/>
      <c r="P55" s="281"/>
      <c r="Q55" s="43"/>
      <c r="S55" s="273">
        <f t="shared" si="1"/>
        <v>0.17</v>
      </c>
      <c r="T55" s="56">
        <f t="shared" si="2"/>
        <v>0</v>
      </c>
    </row>
    <row r="56" spans="12:20" x14ac:dyDescent="0.2">
      <c r="L56" s="177"/>
      <c r="M56" s="185"/>
      <c r="N56" s="246"/>
      <c r="O56" s="186"/>
      <c r="P56" s="281"/>
      <c r="Q56" s="43"/>
      <c r="S56" s="273">
        <f t="shared" si="1"/>
        <v>0.17</v>
      </c>
      <c r="T56" s="56">
        <f t="shared" si="2"/>
        <v>0</v>
      </c>
    </row>
    <row r="57" spans="12:20" x14ac:dyDescent="0.2">
      <c r="L57" s="177"/>
      <c r="M57" s="185"/>
      <c r="N57" s="246"/>
      <c r="O57" s="186"/>
      <c r="P57" s="281"/>
      <c r="Q57" s="43"/>
      <c r="S57" s="273">
        <f t="shared" si="1"/>
        <v>0.17</v>
      </c>
      <c r="T57" s="56">
        <f t="shared" si="2"/>
        <v>0</v>
      </c>
    </row>
    <row r="58" spans="12:20" x14ac:dyDescent="0.2">
      <c r="L58" s="177"/>
      <c r="M58" s="185"/>
      <c r="N58" s="246"/>
      <c r="O58" s="186"/>
      <c r="P58" s="281"/>
      <c r="Q58" s="43"/>
      <c r="S58" s="273">
        <f t="shared" si="1"/>
        <v>0.17</v>
      </c>
      <c r="T58" s="56">
        <f t="shared" si="2"/>
        <v>0</v>
      </c>
    </row>
    <row r="59" spans="12:20" x14ac:dyDescent="0.2">
      <c r="L59" s="177"/>
      <c r="M59" s="185"/>
      <c r="N59" s="246"/>
      <c r="O59" s="186"/>
      <c r="P59" s="281"/>
      <c r="Q59" s="43"/>
      <c r="S59" s="273">
        <f t="shared" si="1"/>
        <v>0.17</v>
      </c>
      <c r="T59" s="56">
        <f t="shared" si="2"/>
        <v>0</v>
      </c>
    </row>
    <row r="60" spans="12:20" x14ac:dyDescent="0.2">
      <c r="L60" s="177"/>
      <c r="M60" s="185"/>
      <c r="N60" s="246"/>
      <c r="O60" s="186"/>
      <c r="P60" s="281"/>
      <c r="Q60" s="43"/>
      <c r="S60" s="273">
        <f t="shared" si="1"/>
        <v>0.17</v>
      </c>
      <c r="T60" s="56">
        <f t="shared" si="2"/>
        <v>0</v>
      </c>
    </row>
    <row r="61" spans="12:20" x14ac:dyDescent="0.2">
      <c r="L61" s="177"/>
      <c r="M61" s="185"/>
      <c r="N61" s="246"/>
      <c r="O61" s="186"/>
      <c r="P61" s="281"/>
      <c r="Q61" s="43"/>
      <c r="S61" s="273">
        <f t="shared" si="1"/>
        <v>0.17</v>
      </c>
      <c r="T61" s="56">
        <f t="shared" si="2"/>
        <v>0</v>
      </c>
    </row>
    <row r="62" spans="12:20" x14ac:dyDescent="0.2">
      <c r="L62" s="177"/>
      <c r="M62" s="185"/>
      <c r="N62" s="246"/>
      <c r="O62" s="186"/>
      <c r="P62" s="281"/>
      <c r="Q62" s="43"/>
      <c r="S62" s="273">
        <f t="shared" si="1"/>
        <v>0.17</v>
      </c>
      <c r="T62" s="56">
        <f t="shared" si="2"/>
        <v>0</v>
      </c>
    </row>
    <row r="63" spans="12:20" x14ac:dyDescent="0.2">
      <c r="L63" s="177"/>
      <c r="M63" s="185"/>
      <c r="N63" s="246"/>
      <c r="O63" s="186"/>
      <c r="P63" s="281"/>
      <c r="Q63" s="43"/>
      <c r="S63" s="273">
        <f t="shared" si="1"/>
        <v>0.17</v>
      </c>
      <c r="T63" s="56">
        <f t="shared" si="2"/>
        <v>0</v>
      </c>
    </row>
    <row r="64" spans="12:20" x14ac:dyDescent="0.2">
      <c r="L64" s="177"/>
      <c r="M64" s="185"/>
      <c r="N64" s="246"/>
      <c r="O64" s="186"/>
      <c r="P64" s="281"/>
      <c r="Q64" s="43"/>
      <c r="S64" s="273">
        <f t="shared" si="1"/>
        <v>0.17</v>
      </c>
      <c r="T64" s="56">
        <f t="shared" si="2"/>
        <v>0</v>
      </c>
    </row>
    <row r="65" spans="12:20" x14ac:dyDescent="0.2">
      <c r="L65" s="177"/>
      <c r="M65" s="185"/>
      <c r="N65" s="246"/>
      <c r="O65" s="186"/>
      <c r="P65" s="281"/>
      <c r="Q65" s="43"/>
      <c r="S65" s="273">
        <f t="shared" si="1"/>
        <v>0.17</v>
      </c>
      <c r="T65" s="56">
        <f t="shared" si="2"/>
        <v>0</v>
      </c>
    </row>
    <row r="66" spans="12:20" x14ac:dyDescent="0.2">
      <c r="L66" s="177"/>
      <c r="M66" s="185"/>
      <c r="N66" s="246"/>
      <c r="O66" s="186"/>
      <c r="P66" s="281"/>
      <c r="Q66" s="43"/>
      <c r="S66" s="273">
        <f t="shared" si="1"/>
        <v>0.17</v>
      </c>
      <c r="T66" s="56">
        <f t="shared" si="2"/>
        <v>0</v>
      </c>
    </row>
    <row r="67" spans="12:20" x14ac:dyDescent="0.2">
      <c r="L67" s="177"/>
      <c r="M67" s="185"/>
      <c r="N67" s="246"/>
      <c r="O67" s="186"/>
      <c r="P67" s="281"/>
      <c r="Q67" s="43"/>
      <c r="S67" s="273">
        <f t="shared" si="1"/>
        <v>0.17</v>
      </c>
      <c r="T67" s="56">
        <f t="shared" si="2"/>
        <v>0</v>
      </c>
    </row>
    <row r="68" spans="12:20" x14ac:dyDescent="0.2">
      <c r="L68" s="177"/>
      <c r="M68" s="185"/>
      <c r="N68" s="246"/>
      <c r="O68" s="186"/>
      <c r="P68" s="281"/>
      <c r="Q68" s="43"/>
      <c r="S68" s="273">
        <f t="shared" si="1"/>
        <v>0.17</v>
      </c>
      <c r="T68" s="56">
        <f t="shared" si="2"/>
        <v>0</v>
      </c>
    </row>
    <row r="69" spans="12:20" x14ac:dyDescent="0.2">
      <c r="L69" s="177"/>
      <c r="M69" s="185"/>
      <c r="N69" s="246"/>
      <c r="O69" s="186"/>
      <c r="P69" s="281"/>
      <c r="Q69" s="43"/>
      <c r="S69" s="273">
        <f t="shared" si="1"/>
        <v>0.17</v>
      </c>
      <c r="T69" s="56">
        <f t="shared" si="2"/>
        <v>0</v>
      </c>
    </row>
    <row r="70" spans="12:20" x14ac:dyDescent="0.2">
      <c r="L70" s="177"/>
      <c r="M70" s="185"/>
      <c r="N70" s="246"/>
      <c r="O70" s="186"/>
      <c r="P70" s="281"/>
      <c r="Q70" s="43"/>
      <c r="S70" s="273">
        <f t="shared" si="1"/>
        <v>0.17</v>
      </c>
      <c r="T70" s="56">
        <f t="shared" si="2"/>
        <v>0</v>
      </c>
    </row>
    <row r="71" spans="12:20" x14ac:dyDescent="0.2">
      <c r="L71" s="177"/>
      <c r="M71" s="185"/>
      <c r="N71" s="246"/>
      <c r="O71" s="186"/>
      <c r="P71" s="281"/>
      <c r="Q71" s="43"/>
      <c r="S71" s="273">
        <f t="shared" si="1"/>
        <v>0.17</v>
      </c>
      <c r="T71" s="56">
        <f t="shared" si="2"/>
        <v>0</v>
      </c>
    </row>
    <row r="72" spans="12:20" x14ac:dyDescent="0.2">
      <c r="L72" s="177"/>
      <c r="M72" s="185"/>
      <c r="N72" s="246"/>
      <c r="O72" s="186"/>
      <c r="P72" s="281"/>
      <c r="Q72" s="43"/>
      <c r="S72" s="273">
        <f t="shared" si="1"/>
        <v>0.17</v>
      </c>
      <c r="T72" s="56">
        <f t="shared" si="2"/>
        <v>0</v>
      </c>
    </row>
    <row r="73" spans="12:20" x14ac:dyDescent="0.2">
      <c r="L73" s="177"/>
      <c r="M73" s="185"/>
      <c r="N73" s="246"/>
      <c r="O73" s="186"/>
      <c r="P73" s="281"/>
      <c r="Q73" s="43"/>
      <c r="S73" s="273">
        <f t="shared" si="1"/>
        <v>0.17</v>
      </c>
      <c r="T73" s="56">
        <f t="shared" si="2"/>
        <v>0</v>
      </c>
    </row>
    <row r="74" spans="12:20" x14ac:dyDescent="0.2">
      <c r="L74" s="177"/>
      <c r="M74" s="185"/>
      <c r="N74" s="246"/>
      <c r="O74" s="186"/>
      <c r="P74" s="281"/>
      <c r="Q74" s="43"/>
      <c r="S74" s="273">
        <f t="shared" si="1"/>
        <v>0.17</v>
      </c>
      <c r="T74" s="56">
        <f t="shared" si="2"/>
        <v>0</v>
      </c>
    </row>
    <row r="75" spans="12:20" x14ac:dyDescent="0.2">
      <c r="L75" s="177"/>
      <c r="M75" s="185"/>
      <c r="N75" s="246"/>
      <c r="O75" s="186"/>
      <c r="P75" s="281"/>
      <c r="Q75" s="43"/>
      <c r="S75" s="273">
        <f t="shared" ref="S75:S138" si="11">$AG$2</f>
        <v>0.17</v>
      </c>
      <c r="T75" s="56">
        <f t="shared" ref="T75:T138" si="12">IF(M75=$AC$10,N75-N75/(1+S75),0)</f>
        <v>0</v>
      </c>
    </row>
    <row r="76" spans="12:20" x14ac:dyDescent="0.2">
      <c r="L76" s="177"/>
      <c r="M76" s="185"/>
      <c r="N76" s="246"/>
      <c r="O76" s="186"/>
      <c r="P76" s="281"/>
      <c r="Q76" s="43"/>
      <c r="S76" s="273">
        <f t="shared" si="11"/>
        <v>0.17</v>
      </c>
      <c r="T76" s="56">
        <f t="shared" si="12"/>
        <v>0</v>
      </c>
    </row>
    <row r="77" spans="12:20" x14ac:dyDescent="0.2">
      <c r="L77" s="177"/>
      <c r="M77" s="185"/>
      <c r="N77" s="246"/>
      <c r="O77" s="186"/>
      <c r="P77" s="281"/>
      <c r="Q77" s="43"/>
      <c r="S77" s="273">
        <f t="shared" si="11"/>
        <v>0.17</v>
      </c>
      <c r="T77" s="56">
        <f t="shared" si="12"/>
        <v>0</v>
      </c>
    </row>
    <row r="78" spans="12:20" x14ac:dyDescent="0.2">
      <c r="L78" s="177"/>
      <c r="M78" s="185"/>
      <c r="N78" s="246"/>
      <c r="O78" s="186"/>
      <c r="P78" s="281"/>
      <c r="Q78" s="43"/>
      <c r="S78" s="273">
        <f t="shared" si="11"/>
        <v>0.17</v>
      </c>
      <c r="T78" s="56">
        <f t="shared" si="12"/>
        <v>0</v>
      </c>
    </row>
    <row r="79" spans="12:20" x14ac:dyDescent="0.2">
      <c r="L79" s="188"/>
      <c r="M79" s="185"/>
      <c r="N79" s="246"/>
      <c r="O79" s="185"/>
      <c r="P79" s="281"/>
      <c r="Q79" s="43"/>
      <c r="S79" s="273">
        <f t="shared" si="11"/>
        <v>0.17</v>
      </c>
      <c r="T79" s="56">
        <f t="shared" si="12"/>
        <v>0</v>
      </c>
    </row>
    <row r="80" spans="12:20" x14ac:dyDescent="0.2">
      <c r="L80" s="177"/>
      <c r="M80" s="185"/>
      <c r="N80" s="246"/>
      <c r="O80" s="186"/>
      <c r="P80" s="281"/>
      <c r="Q80" s="43"/>
      <c r="S80" s="273">
        <f t="shared" si="11"/>
        <v>0.17</v>
      </c>
      <c r="T80" s="56">
        <f t="shared" si="12"/>
        <v>0</v>
      </c>
    </row>
    <row r="81" spans="12:20" x14ac:dyDescent="0.2">
      <c r="L81" s="177"/>
      <c r="M81" s="185"/>
      <c r="N81" s="246"/>
      <c r="O81" s="186"/>
      <c r="P81" s="281"/>
      <c r="Q81" s="43"/>
      <c r="S81" s="273">
        <f t="shared" si="11"/>
        <v>0.17</v>
      </c>
      <c r="T81" s="56">
        <f t="shared" si="12"/>
        <v>0</v>
      </c>
    </row>
    <row r="82" spans="12:20" x14ac:dyDescent="0.2">
      <c r="L82" s="177"/>
      <c r="M82" s="185"/>
      <c r="N82" s="246"/>
      <c r="O82" s="186"/>
      <c r="P82" s="281"/>
      <c r="Q82" s="43"/>
      <c r="S82" s="273">
        <f t="shared" si="11"/>
        <v>0.17</v>
      </c>
      <c r="T82" s="56">
        <f t="shared" si="12"/>
        <v>0</v>
      </c>
    </row>
    <row r="83" spans="12:20" x14ac:dyDescent="0.2">
      <c r="L83" s="177"/>
      <c r="M83" s="185"/>
      <c r="N83" s="246"/>
      <c r="O83" s="186"/>
      <c r="P83" s="281"/>
      <c r="Q83" s="43"/>
      <c r="S83" s="273">
        <f t="shared" si="11"/>
        <v>0.17</v>
      </c>
      <c r="T83" s="56">
        <f t="shared" si="12"/>
        <v>0</v>
      </c>
    </row>
    <row r="84" spans="12:20" x14ac:dyDescent="0.2">
      <c r="L84" s="177"/>
      <c r="M84" s="185"/>
      <c r="N84" s="246"/>
      <c r="O84" s="186"/>
      <c r="P84" s="281"/>
      <c r="Q84" s="43"/>
      <c r="S84" s="273">
        <f t="shared" si="11"/>
        <v>0.17</v>
      </c>
      <c r="T84" s="56">
        <f t="shared" si="12"/>
        <v>0</v>
      </c>
    </row>
    <row r="85" spans="12:20" x14ac:dyDescent="0.2">
      <c r="L85" s="177"/>
      <c r="M85" s="185"/>
      <c r="N85" s="246"/>
      <c r="O85" s="186"/>
      <c r="P85" s="281"/>
      <c r="Q85" s="43"/>
      <c r="S85" s="273">
        <f t="shared" si="11"/>
        <v>0.17</v>
      </c>
      <c r="T85" s="56">
        <f t="shared" si="12"/>
        <v>0</v>
      </c>
    </row>
    <row r="86" spans="12:20" x14ac:dyDescent="0.2">
      <c r="L86" s="177"/>
      <c r="M86" s="185"/>
      <c r="N86" s="246"/>
      <c r="O86" s="186"/>
      <c r="P86" s="281"/>
      <c r="Q86" s="43"/>
      <c r="S86" s="273">
        <f t="shared" si="11"/>
        <v>0.17</v>
      </c>
      <c r="T86" s="56">
        <f t="shared" si="12"/>
        <v>0</v>
      </c>
    </row>
    <row r="87" spans="12:20" x14ac:dyDescent="0.2">
      <c r="L87" s="177"/>
      <c r="M87" s="185"/>
      <c r="N87" s="246"/>
      <c r="O87" s="186"/>
      <c r="P87" s="281"/>
      <c r="Q87" s="43"/>
      <c r="S87" s="273">
        <f t="shared" si="11"/>
        <v>0.17</v>
      </c>
      <c r="T87" s="56">
        <f t="shared" si="12"/>
        <v>0</v>
      </c>
    </row>
    <row r="88" spans="12:20" x14ac:dyDescent="0.2">
      <c r="L88" s="177"/>
      <c r="M88" s="185"/>
      <c r="N88" s="246"/>
      <c r="O88" s="186"/>
      <c r="P88" s="281"/>
      <c r="Q88" s="43"/>
      <c r="S88" s="273">
        <f t="shared" si="11"/>
        <v>0.17</v>
      </c>
      <c r="T88" s="56">
        <f t="shared" si="12"/>
        <v>0</v>
      </c>
    </row>
    <row r="89" spans="12:20" x14ac:dyDescent="0.2">
      <c r="L89" s="177"/>
      <c r="M89" s="185"/>
      <c r="N89" s="246"/>
      <c r="O89" s="186"/>
      <c r="P89" s="281"/>
      <c r="Q89" s="43"/>
      <c r="S89" s="273">
        <f t="shared" si="11"/>
        <v>0.17</v>
      </c>
      <c r="T89" s="56">
        <f t="shared" si="12"/>
        <v>0</v>
      </c>
    </row>
    <row r="90" spans="12:20" x14ac:dyDescent="0.2">
      <c r="L90" s="177"/>
      <c r="M90" s="185"/>
      <c r="N90" s="246"/>
      <c r="O90" s="186"/>
      <c r="P90" s="281"/>
      <c r="Q90" s="43"/>
      <c r="S90" s="273">
        <f t="shared" si="11"/>
        <v>0.17</v>
      </c>
      <c r="T90" s="56">
        <f t="shared" si="12"/>
        <v>0</v>
      </c>
    </row>
    <row r="91" spans="12:20" x14ac:dyDescent="0.2">
      <c r="L91" s="177"/>
      <c r="M91" s="185"/>
      <c r="N91" s="246"/>
      <c r="O91" s="186"/>
      <c r="P91" s="281"/>
      <c r="Q91" s="43"/>
      <c r="S91" s="273">
        <f t="shared" si="11"/>
        <v>0.17</v>
      </c>
      <c r="T91" s="56">
        <f t="shared" si="12"/>
        <v>0</v>
      </c>
    </row>
    <row r="92" spans="12:20" x14ac:dyDescent="0.2">
      <c r="L92" s="177"/>
      <c r="M92" s="185"/>
      <c r="N92" s="246"/>
      <c r="O92" s="186"/>
      <c r="P92" s="281"/>
      <c r="Q92" s="43"/>
      <c r="S92" s="273">
        <f t="shared" si="11"/>
        <v>0.17</v>
      </c>
      <c r="T92" s="56">
        <f t="shared" si="12"/>
        <v>0</v>
      </c>
    </row>
    <row r="93" spans="12:20" x14ac:dyDescent="0.2">
      <c r="L93" s="177"/>
      <c r="M93" s="185"/>
      <c r="N93" s="246"/>
      <c r="O93" s="186"/>
      <c r="P93" s="281"/>
      <c r="Q93" s="43"/>
      <c r="S93" s="273">
        <f t="shared" si="11"/>
        <v>0.17</v>
      </c>
      <c r="T93" s="56">
        <f t="shared" si="12"/>
        <v>0</v>
      </c>
    </row>
    <row r="94" spans="12:20" x14ac:dyDescent="0.2">
      <c r="L94" s="177"/>
      <c r="M94" s="185"/>
      <c r="N94" s="246"/>
      <c r="O94" s="186"/>
      <c r="P94" s="281"/>
      <c r="Q94" s="43"/>
      <c r="S94" s="273">
        <f t="shared" si="11"/>
        <v>0.17</v>
      </c>
      <c r="T94" s="56">
        <f t="shared" si="12"/>
        <v>0</v>
      </c>
    </row>
    <row r="95" spans="12:20" x14ac:dyDescent="0.2">
      <c r="L95" s="177"/>
      <c r="M95" s="185"/>
      <c r="N95" s="246"/>
      <c r="O95" s="186"/>
      <c r="P95" s="281"/>
      <c r="Q95" s="43"/>
      <c r="S95" s="273">
        <f t="shared" si="11"/>
        <v>0.17</v>
      </c>
      <c r="T95" s="56">
        <f t="shared" si="12"/>
        <v>0</v>
      </c>
    </row>
    <row r="96" spans="12:20" x14ac:dyDescent="0.2">
      <c r="L96" s="177"/>
      <c r="M96" s="185"/>
      <c r="N96" s="246"/>
      <c r="O96" s="186"/>
      <c r="P96" s="281"/>
      <c r="Q96" s="43"/>
      <c r="S96" s="273">
        <f t="shared" si="11"/>
        <v>0.17</v>
      </c>
      <c r="T96" s="56">
        <f t="shared" si="12"/>
        <v>0</v>
      </c>
    </row>
    <row r="97" spans="12:20" x14ac:dyDescent="0.2">
      <c r="L97" s="177"/>
      <c r="M97" s="185"/>
      <c r="N97" s="246"/>
      <c r="O97" s="186"/>
      <c r="P97" s="281"/>
      <c r="Q97" s="43"/>
      <c r="S97" s="273">
        <f t="shared" si="11"/>
        <v>0.17</v>
      </c>
      <c r="T97" s="56">
        <f t="shared" si="12"/>
        <v>0</v>
      </c>
    </row>
    <row r="98" spans="12:20" x14ac:dyDescent="0.2">
      <c r="L98" s="177"/>
      <c r="M98" s="185"/>
      <c r="N98" s="246"/>
      <c r="O98" s="186"/>
      <c r="P98" s="281"/>
      <c r="Q98" s="43"/>
      <c r="S98" s="273">
        <f t="shared" si="11"/>
        <v>0.17</v>
      </c>
      <c r="T98" s="56">
        <f t="shared" si="12"/>
        <v>0</v>
      </c>
    </row>
    <row r="99" spans="12:20" x14ac:dyDescent="0.2">
      <c r="L99" s="177"/>
      <c r="M99" s="185"/>
      <c r="N99" s="246"/>
      <c r="O99" s="186"/>
      <c r="P99" s="281"/>
      <c r="Q99" s="43"/>
      <c r="S99" s="273">
        <f t="shared" si="11"/>
        <v>0.17</v>
      </c>
      <c r="T99" s="56">
        <f t="shared" si="12"/>
        <v>0</v>
      </c>
    </row>
    <row r="100" spans="12:20" x14ac:dyDescent="0.2">
      <c r="L100" s="177"/>
      <c r="M100" s="185"/>
      <c r="N100" s="246"/>
      <c r="O100" s="186"/>
      <c r="P100" s="281"/>
      <c r="Q100" s="43"/>
      <c r="S100" s="273">
        <f t="shared" si="11"/>
        <v>0.17</v>
      </c>
      <c r="T100" s="56">
        <f t="shared" si="12"/>
        <v>0</v>
      </c>
    </row>
    <row r="101" spans="12:20" x14ac:dyDescent="0.2">
      <c r="L101" s="177"/>
      <c r="M101" s="185"/>
      <c r="N101" s="246"/>
      <c r="O101" s="186"/>
      <c r="P101" s="281"/>
      <c r="Q101" s="43"/>
      <c r="S101" s="273">
        <f t="shared" si="11"/>
        <v>0.17</v>
      </c>
      <c r="T101" s="56">
        <f t="shared" si="12"/>
        <v>0</v>
      </c>
    </row>
    <row r="102" spans="12:20" x14ac:dyDescent="0.2">
      <c r="L102" s="177"/>
      <c r="M102" s="185"/>
      <c r="N102" s="246"/>
      <c r="O102" s="186"/>
      <c r="P102" s="281"/>
      <c r="Q102" s="43"/>
      <c r="S102" s="273">
        <f t="shared" si="11"/>
        <v>0.17</v>
      </c>
      <c r="T102" s="56">
        <f t="shared" si="12"/>
        <v>0</v>
      </c>
    </row>
    <row r="103" spans="12:20" x14ac:dyDescent="0.2">
      <c r="L103" s="177"/>
      <c r="M103" s="185"/>
      <c r="N103" s="246"/>
      <c r="O103" s="186"/>
      <c r="P103" s="281"/>
      <c r="Q103" s="43"/>
      <c r="S103" s="273">
        <f t="shared" si="11"/>
        <v>0.17</v>
      </c>
      <c r="T103" s="56">
        <f t="shared" si="12"/>
        <v>0</v>
      </c>
    </row>
    <row r="104" spans="12:20" x14ac:dyDescent="0.2">
      <c r="L104" s="177"/>
      <c r="M104" s="185"/>
      <c r="N104" s="246"/>
      <c r="O104" s="186"/>
      <c r="P104" s="281"/>
      <c r="Q104" s="43"/>
      <c r="S104" s="273">
        <f t="shared" si="11"/>
        <v>0.17</v>
      </c>
      <c r="T104" s="56">
        <f t="shared" si="12"/>
        <v>0</v>
      </c>
    </row>
    <row r="105" spans="12:20" x14ac:dyDescent="0.2">
      <c r="L105" s="177"/>
      <c r="M105" s="185"/>
      <c r="N105" s="246"/>
      <c r="O105" s="186"/>
      <c r="P105" s="281"/>
      <c r="Q105" s="43"/>
      <c r="S105" s="273">
        <f t="shared" si="11"/>
        <v>0.17</v>
      </c>
      <c r="T105" s="56">
        <f t="shared" si="12"/>
        <v>0</v>
      </c>
    </row>
    <row r="106" spans="12:20" x14ac:dyDescent="0.2">
      <c r="L106" s="177"/>
      <c r="M106" s="185"/>
      <c r="N106" s="246"/>
      <c r="O106" s="186"/>
      <c r="P106" s="281"/>
      <c r="Q106" s="43"/>
      <c r="S106" s="273">
        <f t="shared" si="11"/>
        <v>0.17</v>
      </c>
      <c r="T106" s="56">
        <f t="shared" si="12"/>
        <v>0</v>
      </c>
    </row>
    <row r="107" spans="12:20" x14ac:dyDescent="0.2">
      <c r="L107" s="177"/>
      <c r="M107" s="185"/>
      <c r="N107" s="246"/>
      <c r="O107" s="186"/>
      <c r="P107" s="281"/>
      <c r="Q107" s="43"/>
      <c r="S107" s="273">
        <f t="shared" si="11"/>
        <v>0.17</v>
      </c>
      <c r="T107" s="56">
        <f t="shared" si="12"/>
        <v>0</v>
      </c>
    </row>
    <row r="108" spans="12:20" x14ac:dyDescent="0.2">
      <c r="L108" s="177"/>
      <c r="M108" s="185"/>
      <c r="N108" s="246"/>
      <c r="O108" s="186"/>
      <c r="P108" s="281"/>
      <c r="Q108" s="43"/>
      <c r="S108" s="273">
        <f t="shared" si="11"/>
        <v>0.17</v>
      </c>
      <c r="T108" s="56">
        <f t="shared" si="12"/>
        <v>0</v>
      </c>
    </row>
    <row r="109" spans="12:20" x14ac:dyDescent="0.2">
      <c r="L109" s="177"/>
      <c r="M109" s="185"/>
      <c r="N109" s="246"/>
      <c r="O109" s="186"/>
      <c r="P109" s="281"/>
      <c r="Q109" s="43"/>
      <c r="S109" s="273">
        <f t="shared" si="11"/>
        <v>0.17</v>
      </c>
      <c r="T109" s="56">
        <f t="shared" si="12"/>
        <v>0</v>
      </c>
    </row>
    <row r="110" spans="12:20" x14ac:dyDescent="0.2">
      <c r="L110" s="177"/>
      <c r="M110" s="185"/>
      <c r="N110" s="246"/>
      <c r="O110" s="186"/>
      <c r="P110" s="281"/>
      <c r="Q110" s="43"/>
      <c r="S110" s="273">
        <f t="shared" si="11"/>
        <v>0.17</v>
      </c>
      <c r="T110" s="56">
        <f t="shared" si="12"/>
        <v>0</v>
      </c>
    </row>
    <row r="111" spans="12:20" x14ac:dyDescent="0.2">
      <c r="L111" s="177"/>
      <c r="M111" s="185"/>
      <c r="N111" s="246"/>
      <c r="O111" s="186"/>
      <c r="P111" s="281"/>
      <c r="Q111" s="43"/>
      <c r="S111" s="273">
        <f t="shared" si="11"/>
        <v>0.17</v>
      </c>
      <c r="T111" s="56">
        <f t="shared" si="12"/>
        <v>0</v>
      </c>
    </row>
    <row r="112" spans="12:20" x14ac:dyDescent="0.2">
      <c r="L112" s="177"/>
      <c r="M112" s="185"/>
      <c r="N112" s="246"/>
      <c r="O112" s="186"/>
      <c r="P112" s="281"/>
      <c r="Q112" s="43"/>
      <c r="S112" s="273">
        <f t="shared" si="11"/>
        <v>0.17</v>
      </c>
      <c r="T112" s="56">
        <f t="shared" si="12"/>
        <v>0</v>
      </c>
    </row>
    <row r="113" spans="12:20" x14ac:dyDescent="0.2">
      <c r="L113" s="188"/>
      <c r="M113" s="185"/>
      <c r="N113" s="246"/>
      <c r="O113" s="185"/>
      <c r="P113" s="281"/>
      <c r="Q113" s="43"/>
      <c r="S113" s="273">
        <f t="shared" si="11"/>
        <v>0.17</v>
      </c>
      <c r="T113" s="56">
        <f t="shared" si="12"/>
        <v>0</v>
      </c>
    </row>
    <row r="114" spans="12:20" x14ac:dyDescent="0.2">
      <c r="L114" s="177"/>
      <c r="M114" s="185"/>
      <c r="N114" s="246"/>
      <c r="O114" s="186"/>
      <c r="P114" s="281"/>
      <c r="Q114" s="43"/>
      <c r="S114" s="273">
        <f t="shared" si="11"/>
        <v>0.17</v>
      </c>
      <c r="T114" s="56">
        <f t="shared" si="12"/>
        <v>0</v>
      </c>
    </row>
    <row r="115" spans="12:20" x14ac:dyDescent="0.2">
      <c r="L115" s="177"/>
      <c r="M115" s="185"/>
      <c r="N115" s="246"/>
      <c r="O115" s="186"/>
      <c r="P115" s="281"/>
      <c r="Q115" s="43"/>
      <c r="S115" s="273">
        <f t="shared" si="11"/>
        <v>0.17</v>
      </c>
      <c r="T115" s="56">
        <f t="shared" si="12"/>
        <v>0</v>
      </c>
    </row>
    <row r="116" spans="12:20" x14ac:dyDescent="0.2">
      <c r="L116" s="177"/>
      <c r="M116" s="185"/>
      <c r="N116" s="246"/>
      <c r="O116" s="186"/>
      <c r="P116" s="281"/>
      <c r="Q116" s="43"/>
      <c r="S116" s="273">
        <f t="shared" si="11"/>
        <v>0.17</v>
      </c>
      <c r="T116" s="56">
        <f t="shared" si="12"/>
        <v>0</v>
      </c>
    </row>
    <row r="117" spans="12:20" x14ac:dyDescent="0.2">
      <c r="L117" s="177"/>
      <c r="M117" s="185"/>
      <c r="N117" s="246"/>
      <c r="O117" s="186"/>
      <c r="P117" s="281"/>
      <c r="Q117" s="43"/>
      <c r="S117" s="273">
        <f t="shared" si="11"/>
        <v>0.17</v>
      </c>
      <c r="T117" s="56">
        <f t="shared" si="12"/>
        <v>0</v>
      </c>
    </row>
    <row r="118" spans="12:20" x14ac:dyDescent="0.2">
      <c r="L118" s="177"/>
      <c r="M118" s="185"/>
      <c r="N118" s="246"/>
      <c r="O118" s="186"/>
      <c r="P118" s="281"/>
      <c r="Q118" s="43"/>
      <c r="S118" s="273">
        <f t="shared" si="11"/>
        <v>0.17</v>
      </c>
      <c r="T118" s="56">
        <f t="shared" si="12"/>
        <v>0</v>
      </c>
    </row>
    <row r="119" spans="12:20" x14ac:dyDescent="0.2">
      <c r="L119" s="177"/>
      <c r="M119" s="185"/>
      <c r="N119" s="246"/>
      <c r="O119" s="186"/>
      <c r="P119" s="281"/>
      <c r="Q119" s="43"/>
      <c r="S119" s="273">
        <f t="shared" si="11"/>
        <v>0.17</v>
      </c>
      <c r="T119" s="56">
        <f t="shared" si="12"/>
        <v>0</v>
      </c>
    </row>
    <row r="120" spans="12:20" x14ac:dyDescent="0.2">
      <c r="L120" s="177"/>
      <c r="M120" s="185"/>
      <c r="N120" s="246"/>
      <c r="O120" s="186"/>
      <c r="P120" s="281"/>
      <c r="Q120" s="43"/>
      <c r="S120" s="273">
        <f t="shared" si="11"/>
        <v>0.17</v>
      </c>
      <c r="T120" s="56">
        <f t="shared" si="12"/>
        <v>0</v>
      </c>
    </row>
    <row r="121" spans="12:20" x14ac:dyDescent="0.2">
      <c r="L121" s="177"/>
      <c r="M121" s="185"/>
      <c r="N121" s="246"/>
      <c r="O121" s="186"/>
      <c r="P121" s="281"/>
      <c r="Q121" s="43"/>
      <c r="S121" s="273">
        <f t="shared" si="11"/>
        <v>0.17</v>
      </c>
      <c r="T121" s="56">
        <f t="shared" si="12"/>
        <v>0</v>
      </c>
    </row>
    <row r="122" spans="12:20" x14ac:dyDescent="0.2">
      <c r="L122" s="177"/>
      <c r="M122" s="185"/>
      <c r="N122" s="246"/>
      <c r="O122" s="186"/>
      <c r="P122" s="281"/>
      <c r="Q122" s="43"/>
      <c r="S122" s="273">
        <f t="shared" si="11"/>
        <v>0.17</v>
      </c>
      <c r="T122" s="56">
        <f t="shared" si="12"/>
        <v>0</v>
      </c>
    </row>
    <row r="123" spans="12:20" x14ac:dyDescent="0.2">
      <c r="L123" s="177"/>
      <c r="M123" s="185"/>
      <c r="N123" s="246"/>
      <c r="O123" s="186"/>
      <c r="P123" s="281"/>
      <c r="Q123" s="43"/>
      <c r="S123" s="273">
        <f t="shared" si="11"/>
        <v>0.17</v>
      </c>
      <c r="T123" s="56">
        <f t="shared" si="12"/>
        <v>0</v>
      </c>
    </row>
    <row r="124" spans="12:20" x14ac:dyDescent="0.2">
      <c r="L124" s="177"/>
      <c r="M124" s="185"/>
      <c r="N124" s="246"/>
      <c r="O124" s="186"/>
      <c r="P124" s="281"/>
      <c r="Q124" s="43"/>
      <c r="S124" s="273">
        <f t="shared" si="11"/>
        <v>0.17</v>
      </c>
      <c r="T124" s="56">
        <f t="shared" si="12"/>
        <v>0</v>
      </c>
    </row>
    <row r="125" spans="12:20" x14ac:dyDescent="0.2">
      <c r="L125" s="177"/>
      <c r="M125" s="185"/>
      <c r="N125" s="246"/>
      <c r="O125" s="186"/>
      <c r="P125" s="281"/>
      <c r="Q125" s="43"/>
      <c r="S125" s="273">
        <f t="shared" si="11"/>
        <v>0.17</v>
      </c>
      <c r="T125" s="56">
        <f t="shared" si="12"/>
        <v>0</v>
      </c>
    </row>
    <row r="126" spans="12:20" x14ac:dyDescent="0.2">
      <c r="L126" s="177"/>
      <c r="M126" s="185"/>
      <c r="N126" s="246"/>
      <c r="O126" s="186"/>
      <c r="P126" s="281"/>
      <c r="Q126" s="43"/>
      <c r="S126" s="273">
        <f t="shared" si="11"/>
        <v>0.17</v>
      </c>
      <c r="T126" s="56">
        <f t="shared" si="12"/>
        <v>0</v>
      </c>
    </row>
    <row r="127" spans="12:20" x14ac:dyDescent="0.2">
      <c r="L127" s="177"/>
      <c r="M127" s="185"/>
      <c r="N127" s="246"/>
      <c r="O127" s="186"/>
      <c r="P127" s="281"/>
      <c r="Q127" s="43"/>
      <c r="S127" s="273">
        <f t="shared" si="11"/>
        <v>0.17</v>
      </c>
      <c r="T127" s="56">
        <f t="shared" si="12"/>
        <v>0</v>
      </c>
    </row>
    <row r="128" spans="12:20" x14ac:dyDescent="0.2">
      <c r="L128" s="177"/>
      <c r="M128" s="185"/>
      <c r="N128" s="246"/>
      <c r="O128" s="186"/>
      <c r="P128" s="281"/>
      <c r="Q128" s="43"/>
      <c r="S128" s="273">
        <f t="shared" si="11"/>
        <v>0.17</v>
      </c>
      <c r="T128" s="56">
        <f t="shared" si="12"/>
        <v>0</v>
      </c>
    </row>
    <row r="129" spans="12:20" x14ac:dyDescent="0.2">
      <c r="L129" s="177"/>
      <c r="M129" s="185"/>
      <c r="N129" s="246"/>
      <c r="O129" s="186"/>
      <c r="P129" s="281"/>
      <c r="Q129" s="43"/>
      <c r="S129" s="273">
        <f t="shared" si="11"/>
        <v>0.17</v>
      </c>
      <c r="T129" s="56">
        <f t="shared" si="12"/>
        <v>0</v>
      </c>
    </row>
    <row r="130" spans="12:20" x14ac:dyDescent="0.2">
      <c r="L130" s="177"/>
      <c r="M130" s="185"/>
      <c r="N130" s="246"/>
      <c r="O130" s="186"/>
      <c r="P130" s="281"/>
      <c r="Q130" s="43"/>
      <c r="S130" s="273">
        <f t="shared" si="11"/>
        <v>0.17</v>
      </c>
      <c r="T130" s="56">
        <f t="shared" si="12"/>
        <v>0</v>
      </c>
    </row>
    <row r="131" spans="12:20" x14ac:dyDescent="0.2">
      <c r="L131" s="177"/>
      <c r="M131" s="185"/>
      <c r="N131" s="246"/>
      <c r="O131" s="186"/>
      <c r="P131" s="281"/>
      <c r="Q131" s="43"/>
      <c r="S131" s="273">
        <f t="shared" si="11"/>
        <v>0.17</v>
      </c>
      <c r="T131" s="56">
        <f t="shared" si="12"/>
        <v>0</v>
      </c>
    </row>
    <row r="132" spans="12:20" x14ac:dyDescent="0.2">
      <c r="L132" s="177"/>
      <c r="M132" s="185"/>
      <c r="N132" s="246"/>
      <c r="O132" s="186"/>
      <c r="P132" s="281"/>
      <c r="Q132" s="43"/>
      <c r="S132" s="273">
        <f t="shared" si="11"/>
        <v>0.17</v>
      </c>
      <c r="T132" s="56">
        <f t="shared" si="12"/>
        <v>0</v>
      </c>
    </row>
    <row r="133" spans="12:20" x14ac:dyDescent="0.2">
      <c r="L133" s="177"/>
      <c r="M133" s="185"/>
      <c r="N133" s="246"/>
      <c r="O133" s="186"/>
      <c r="P133" s="281"/>
      <c r="Q133" s="43"/>
      <c r="S133" s="273">
        <f t="shared" si="11"/>
        <v>0.17</v>
      </c>
      <c r="T133" s="56">
        <f t="shared" si="12"/>
        <v>0</v>
      </c>
    </row>
    <row r="134" spans="12:20" x14ac:dyDescent="0.2">
      <c r="L134" s="177"/>
      <c r="M134" s="185"/>
      <c r="N134" s="246"/>
      <c r="O134" s="186"/>
      <c r="P134" s="281"/>
      <c r="Q134" s="43"/>
      <c r="S134" s="273">
        <f t="shared" si="11"/>
        <v>0.17</v>
      </c>
      <c r="T134" s="56">
        <f t="shared" si="12"/>
        <v>0</v>
      </c>
    </row>
    <row r="135" spans="12:20" x14ac:dyDescent="0.2">
      <c r="L135" s="177"/>
      <c r="M135" s="185"/>
      <c r="N135" s="246"/>
      <c r="O135" s="186"/>
      <c r="P135" s="281"/>
      <c r="Q135" s="43"/>
      <c r="S135" s="273">
        <f t="shared" si="11"/>
        <v>0.17</v>
      </c>
      <c r="T135" s="56">
        <f t="shared" si="12"/>
        <v>0</v>
      </c>
    </row>
    <row r="136" spans="12:20" x14ac:dyDescent="0.2">
      <c r="L136" s="177"/>
      <c r="M136" s="185"/>
      <c r="N136" s="246"/>
      <c r="O136" s="186"/>
      <c r="P136" s="281"/>
      <c r="Q136" s="43"/>
      <c r="S136" s="273">
        <f t="shared" si="11"/>
        <v>0.17</v>
      </c>
      <c r="T136" s="56">
        <f t="shared" si="12"/>
        <v>0</v>
      </c>
    </row>
    <row r="137" spans="12:20" x14ac:dyDescent="0.2">
      <c r="L137" s="177"/>
      <c r="M137" s="185"/>
      <c r="N137" s="246"/>
      <c r="O137" s="186"/>
      <c r="P137" s="281"/>
      <c r="Q137" s="43"/>
      <c r="S137" s="273">
        <f t="shared" si="11"/>
        <v>0.17</v>
      </c>
      <c r="T137" s="56">
        <f t="shared" si="12"/>
        <v>0</v>
      </c>
    </row>
    <row r="138" spans="12:20" x14ac:dyDescent="0.2">
      <c r="L138" s="177"/>
      <c r="M138" s="185"/>
      <c r="N138" s="246"/>
      <c r="O138" s="186"/>
      <c r="P138" s="281"/>
      <c r="Q138" s="43"/>
      <c r="S138" s="273">
        <f t="shared" si="11"/>
        <v>0.17</v>
      </c>
      <c r="T138" s="56">
        <f t="shared" si="12"/>
        <v>0</v>
      </c>
    </row>
    <row r="139" spans="12:20" x14ac:dyDescent="0.2">
      <c r="L139" s="177"/>
      <c r="M139" s="185"/>
      <c r="N139" s="246"/>
      <c r="O139" s="186"/>
      <c r="P139" s="281"/>
      <c r="Q139" s="43"/>
      <c r="S139" s="273">
        <f t="shared" ref="S139:S202" si="13">$AG$2</f>
        <v>0.17</v>
      </c>
      <c r="T139" s="56">
        <f t="shared" ref="T139:T202" si="14">IF(M139=$AC$10,N139-N139/(1+S139),0)</f>
        <v>0</v>
      </c>
    </row>
    <row r="140" spans="12:20" x14ac:dyDescent="0.2">
      <c r="L140" s="177"/>
      <c r="M140" s="185"/>
      <c r="N140" s="246"/>
      <c r="O140" s="186"/>
      <c r="P140" s="281"/>
      <c r="Q140" s="43"/>
      <c r="S140" s="273">
        <f t="shared" si="13"/>
        <v>0.17</v>
      </c>
      <c r="T140" s="56">
        <f t="shared" si="14"/>
        <v>0</v>
      </c>
    </row>
    <row r="141" spans="12:20" x14ac:dyDescent="0.2">
      <c r="L141" s="177"/>
      <c r="M141" s="185"/>
      <c r="N141" s="246"/>
      <c r="O141" s="186"/>
      <c r="P141" s="281"/>
      <c r="Q141" s="43"/>
      <c r="S141" s="273">
        <f t="shared" si="13"/>
        <v>0.17</v>
      </c>
      <c r="T141" s="56">
        <f t="shared" si="14"/>
        <v>0</v>
      </c>
    </row>
    <row r="142" spans="12:20" x14ac:dyDescent="0.2">
      <c r="L142" s="177"/>
      <c r="M142" s="185"/>
      <c r="N142" s="246"/>
      <c r="O142" s="186"/>
      <c r="P142" s="281"/>
      <c r="Q142" s="43"/>
      <c r="S142" s="273">
        <f t="shared" si="13"/>
        <v>0.17</v>
      </c>
      <c r="T142" s="56">
        <f t="shared" si="14"/>
        <v>0</v>
      </c>
    </row>
    <row r="143" spans="12:20" x14ac:dyDescent="0.2">
      <c r="L143" s="177"/>
      <c r="M143" s="185"/>
      <c r="N143" s="246"/>
      <c r="O143" s="186"/>
      <c r="P143" s="281"/>
      <c r="Q143" s="43"/>
      <c r="S143" s="273">
        <f t="shared" si="13"/>
        <v>0.17</v>
      </c>
      <c r="T143" s="56">
        <f t="shared" si="14"/>
        <v>0</v>
      </c>
    </row>
    <row r="144" spans="12:20" x14ac:dyDescent="0.2">
      <c r="L144" s="177"/>
      <c r="M144" s="185"/>
      <c r="N144" s="246"/>
      <c r="O144" s="186"/>
      <c r="P144" s="281"/>
      <c r="Q144" s="43"/>
      <c r="S144" s="273">
        <f t="shared" si="13"/>
        <v>0.17</v>
      </c>
      <c r="T144" s="56">
        <f t="shared" si="14"/>
        <v>0</v>
      </c>
    </row>
    <row r="145" spans="12:20" x14ac:dyDescent="0.2">
      <c r="L145" s="177"/>
      <c r="M145" s="185"/>
      <c r="N145" s="246"/>
      <c r="O145" s="186"/>
      <c r="P145" s="281"/>
      <c r="Q145" s="43"/>
      <c r="S145" s="273">
        <f t="shared" si="13"/>
        <v>0.17</v>
      </c>
      <c r="T145" s="56">
        <f t="shared" si="14"/>
        <v>0</v>
      </c>
    </row>
    <row r="146" spans="12:20" x14ac:dyDescent="0.2">
      <c r="L146" s="188"/>
      <c r="M146" s="185"/>
      <c r="N146" s="246"/>
      <c r="O146" s="185"/>
      <c r="P146" s="281"/>
      <c r="Q146" s="43"/>
      <c r="S146" s="273">
        <f t="shared" si="13"/>
        <v>0.17</v>
      </c>
      <c r="T146" s="56">
        <f t="shared" si="14"/>
        <v>0</v>
      </c>
    </row>
    <row r="147" spans="12:20" x14ac:dyDescent="0.2">
      <c r="L147" s="177"/>
      <c r="M147" s="185"/>
      <c r="N147" s="246"/>
      <c r="O147" s="186"/>
      <c r="P147" s="281"/>
      <c r="Q147" s="43"/>
      <c r="S147" s="273">
        <f t="shared" si="13"/>
        <v>0.17</v>
      </c>
      <c r="T147" s="56">
        <f t="shared" si="14"/>
        <v>0</v>
      </c>
    </row>
    <row r="148" spans="12:20" x14ac:dyDescent="0.2">
      <c r="L148" s="177"/>
      <c r="M148" s="185"/>
      <c r="N148" s="246"/>
      <c r="O148" s="186"/>
      <c r="P148" s="281"/>
      <c r="Q148" s="43"/>
      <c r="S148" s="273">
        <f t="shared" si="13"/>
        <v>0.17</v>
      </c>
      <c r="T148" s="56">
        <f t="shared" si="14"/>
        <v>0</v>
      </c>
    </row>
    <row r="149" spans="12:20" x14ac:dyDescent="0.2">
      <c r="L149" s="177"/>
      <c r="M149" s="185"/>
      <c r="N149" s="246"/>
      <c r="O149" s="186"/>
      <c r="P149" s="281"/>
      <c r="Q149" s="43"/>
      <c r="S149" s="273">
        <f t="shared" si="13"/>
        <v>0.17</v>
      </c>
      <c r="T149" s="56">
        <f t="shared" si="14"/>
        <v>0</v>
      </c>
    </row>
    <row r="150" spans="12:20" x14ac:dyDescent="0.2">
      <c r="L150" s="177"/>
      <c r="M150" s="185"/>
      <c r="N150" s="246"/>
      <c r="O150" s="186"/>
      <c r="P150" s="281"/>
      <c r="Q150" s="43"/>
      <c r="S150" s="273">
        <f t="shared" si="13"/>
        <v>0.17</v>
      </c>
      <c r="T150" s="56">
        <f t="shared" si="14"/>
        <v>0</v>
      </c>
    </row>
    <row r="151" spans="12:20" x14ac:dyDescent="0.2">
      <c r="L151" s="177"/>
      <c r="M151" s="185"/>
      <c r="N151" s="246"/>
      <c r="O151" s="186"/>
      <c r="P151" s="281"/>
      <c r="Q151" s="43"/>
      <c r="S151" s="273">
        <f t="shared" si="13"/>
        <v>0.17</v>
      </c>
      <c r="T151" s="56">
        <f t="shared" si="14"/>
        <v>0</v>
      </c>
    </row>
    <row r="152" spans="12:20" x14ac:dyDescent="0.2">
      <c r="L152" s="177"/>
      <c r="M152" s="185"/>
      <c r="N152" s="246"/>
      <c r="O152" s="186"/>
      <c r="P152" s="281"/>
      <c r="Q152" s="43"/>
      <c r="S152" s="273">
        <f t="shared" si="13"/>
        <v>0.17</v>
      </c>
      <c r="T152" s="56">
        <f t="shared" si="14"/>
        <v>0</v>
      </c>
    </row>
    <row r="153" spans="12:20" x14ac:dyDescent="0.2">
      <c r="L153" s="177"/>
      <c r="M153" s="185"/>
      <c r="N153" s="246"/>
      <c r="O153" s="186"/>
      <c r="P153" s="281"/>
      <c r="Q153" s="43"/>
      <c r="S153" s="273">
        <f t="shared" si="13"/>
        <v>0.17</v>
      </c>
      <c r="T153" s="56">
        <f t="shared" si="14"/>
        <v>0</v>
      </c>
    </row>
    <row r="154" spans="12:20" x14ac:dyDescent="0.2">
      <c r="L154" s="177"/>
      <c r="M154" s="185"/>
      <c r="N154" s="246"/>
      <c r="O154" s="186"/>
      <c r="P154" s="281"/>
      <c r="Q154" s="43"/>
      <c r="S154" s="273">
        <f t="shared" si="13"/>
        <v>0.17</v>
      </c>
      <c r="T154" s="56">
        <f t="shared" si="14"/>
        <v>0</v>
      </c>
    </row>
    <row r="155" spans="12:20" x14ac:dyDescent="0.2">
      <c r="L155" s="177"/>
      <c r="M155" s="185"/>
      <c r="N155" s="246"/>
      <c r="O155" s="186"/>
      <c r="P155" s="281"/>
      <c r="Q155" s="43"/>
      <c r="S155" s="273">
        <f t="shared" si="13"/>
        <v>0.17</v>
      </c>
      <c r="T155" s="56">
        <f t="shared" si="14"/>
        <v>0</v>
      </c>
    </row>
    <row r="156" spans="12:20" x14ac:dyDescent="0.2">
      <c r="L156" s="177"/>
      <c r="M156" s="185"/>
      <c r="N156" s="246"/>
      <c r="O156" s="186"/>
      <c r="P156" s="281"/>
      <c r="Q156" s="43"/>
      <c r="S156" s="273">
        <f t="shared" si="13"/>
        <v>0.17</v>
      </c>
      <c r="T156" s="56">
        <f t="shared" si="14"/>
        <v>0</v>
      </c>
    </row>
    <row r="157" spans="12:20" x14ac:dyDescent="0.2">
      <c r="L157" s="177"/>
      <c r="M157" s="185"/>
      <c r="N157" s="246"/>
      <c r="O157" s="186"/>
      <c r="P157" s="281"/>
      <c r="Q157" s="43"/>
      <c r="S157" s="273">
        <f t="shared" si="13"/>
        <v>0.17</v>
      </c>
      <c r="T157" s="56">
        <f t="shared" si="14"/>
        <v>0</v>
      </c>
    </row>
    <row r="158" spans="12:20" x14ac:dyDescent="0.2">
      <c r="L158" s="177"/>
      <c r="M158" s="185"/>
      <c r="N158" s="246"/>
      <c r="O158" s="186"/>
      <c r="P158" s="281"/>
      <c r="Q158" s="43"/>
      <c r="S158" s="273">
        <f t="shared" si="13"/>
        <v>0.17</v>
      </c>
      <c r="T158" s="56">
        <f t="shared" si="14"/>
        <v>0</v>
      </c>
    </row>
    <row r="159" spans="12:20" x14ac:dyDescent="0.2">
      <c r="L159" s="177"/>
      <c r="M159" s="185"/>
      <c r="N159" s="246"/>
      <c r="O159" s="186"/>
      <c r="P159" s="281"/>
      <c r="Q159" s="43"/>
      <c r="S159" s="273">
        <f t="shared" si="13"/>
        <v>0.17</v>
      </c>
      <c r="T159" s="56">
        <f t="shared" si="14"/>
        <v>0</v>
      </c>
    </row>
    <row r="160" spans="12:20" x14ac:dyDescent="0.2">
      <c r="L160" s="177"/>
      <c r="M160" s="185"/>
      <c r="N160" s="246"/>
      <c r="O160" s="186"/>
      <c r="P160" s="281"/>
      <c r="Q160" s="43"/>
      <c r="S160" s="273">
        <f t="shared" si="13"/>
        <v>0.17</v>
      </c>
      <c r="T160" s="56">
        <f t="shared" si="14"/>
        <v>0</v>
      </c>
    </row>
    <row r="161" spans="12:20" x14ac:dyDescent="0.2">
      <c r="L161" s="177"/>
      <c r="M161" s="185"/>
      <c r="N161" s="246"/>
      <c r="O161" s="186"/>
      <c r="P161" s="281"/>
      <c r="Q161" s="43"/>
      <c r="S161" s="273">
        <f t="shared" si="13"/>
        <v>0.17</v>
      </c>
      <c r="T161" s="56">
        <f t="shared" si="14"/>
        <v>0</v>
      </c>
    </row>
    <row r="162" spans="12:20" x14ac:dyDescent="0.2">
      <c r="L162" s="177"/>
      <c r="M162" s="185"/>
      <c r="N162" s="246"/>
      <c r="O162" s="186"/>
      <c r="P162" s="281"/>
      <c r="Q162" s="43"/>
      <c r="S162" s="273">
        <f t="shared" si="13"/>
        <v>0.17</v>
      </c>
      <c r="T162" s="56">
        <f t="shared" si="14"/>
        <v>0</v>
      </c>
    </row>
    <row r="163" spans="12:20" x14ac:dyDescent="0.2">
      <c r="L163" s="177"/>
      <c r="M163" s="185"/>
      <c r="N163" s="246"/>
      <c r="O163" s="186"/>
      <c r="P163" s="281"/>
      <c r="Q163" s="43"/>
      <c r="S163" s="273">
        <f t="shared" si="13"/>
        <v>0.17</v>
      </c>
      <c r="T163" s="56">
        <f t="shared" si="14"/>
        <v>0</v>
      </c>
    </row>
    <row r="164" spans="12:20" x14ac:dyDescent="0.2">
      <c r="L164" s="177"/>
      <c r="M164" s="185"/>
      <c r="N164" s="246"/>
      <c r="O164" s="186"/>
      <c r="P164" s="281"/>
      <c r="Q164" s="43"/>
      <c r="S164" s="273">
        <f t="shared" si="13"/>
        <v>0.17</v>
      </c>
      <c r="T164" s="56">
        <f t="shared" si="14"/>
        <v>0</v>
      </c>
    </row>
    <row r="165" spans="12:20" x14ac:dyDescent="0.2">
      <c r="L165" s="177"/>
      <c r="M165" s="185"/>
      <c r="N165" s="246"/>
      <c r="O165" s="186"/>
      <c r="P165" s="281"/>
      <c r="Q165" s="43"/>
      <c r="S165" s="273">
        <f t="shared" si="13"/>
        <v>0.17</v>
      </c>
      <c r="T165" s="56">
        <f t="shared" si="14"/>
        <v>0</v>
      </c>
    </row>
    <row r="166" spans="12:20" x14ac:dyDescent="0.2">
      <c r="L166" s="177"/>
      <c r="M166" s="185"/>
      <c r="N166" s="246"/>
      <c r="O166" s="186"/>
      <c r="P166" s="281"/>
      <c r="Q166" s="43"/>
      <c r="S166" s="273">
        <f t="shared" si="13"/>
        <v>0.17</v>
      </c>
      <c r="T166" s="56">
        <f t="shared" si="14"/>
        <v>0</v>
      </c>
    </row>
    <row r="167" spans="12:20" x14ac:dyDescent="0.2">
      <c r="L167" s="177"/>
      <c r="M167" s="185"/>
      <c r="N167" s="246"/>
      <c r="O167" s="186"/>
      <c r="P167" s="281"/>
      <c r="Q167" s="43"/>
      <c r="S167" s="273">
        <f t="shared" si="13"/>
        <v>0.17</v>
      </c>
      <c r="T167" s="56">
        <f t="shared" si="14"/>
        <v>0</v>
      </c>
    </row>
    <row r="168" spans="12:20" x14ac:dyDescent="0.2">
      <c r="L168" s="177"/>
      <c r="M168" s="185"/>
      <c r="N168" s="246"/>
      <c r="O168" s="186"/>
      <c r="P168" s="281"/>
      <c r="Q168" s="43"/>
      <c r="S168" s="273">
        <f t="shared" si="13"/>
        <v>0.17</v>
      </c>
      <c r="T168" s="56">
        <f t="shared" si="14"/>
        <v>0</v>
      </c>
    </row>
    <row r="169" spans="12:20" x14ac:dyDescent="0.2">
      <c r="L169" s="177"/>
      <c r="M169" s="185"/>
      <c r="N169" s="246"/>
      <c r="O169" s="186"/>
      <c r="P169" s="281"/>
      <c r="Q169" s="43"/>
      <c r="S169" s="273">
        <f t="shared" si="13"/>
        <v>0.17</v>
      </c>
      <c r="T169" s="56">
        <f t="shared" si="14"/>
        <v>0</v>
      </c>
    </row>
    <row r="170" spans="12:20" x14ac:dyDescent="0.2">
      <c r="L170" s="177"/>
      <c r="M170" s="185"/>
      <c r="N170" s="246"/>
      <c r="O170" s="186"/>
      <c r="P170" s="281"/>
      <c r="Q170" s="43"/>
      <c r="S170" s="273">
        <f t="shared" si="13"/>
        <v>0.17</v>
      </c>
      <c r="T170" s="56">
        <f t="shared" si="14"/>
        <v>0</v>
      </c>
    </row>
    <row r="171" spans="12:20" x14ac:dyDescent="0.2">
      <c r="L171" s="177"/>
      <c r="M171" s="185"/>
      <c r="N171" s="246"/>
      <c r="O171" s="186"/>
      <c r="P171" s="281"/>
      <c r="Q171" s="43"/>
      <c r="S171" s="273">
        <f t="shared" si="13"/>
        <v>0.17</v>
      </c>
      <c r="T171" s="56">
        <f t="shared" si="14"/>
        <v>0</v>
      </c>
    </row>
    <row r="172" spans="12:20" x14ac:dyDescent="0.2">
      <c r="L172" s="177"/>
      <c r="M172" s="185"/>
      <c r="N172" s="246"/>
      <c r="O172" s="186"/>
      <c r="P172" s="281"/>
      <c r="Q172" s="43"/>
      <c r="S172" s="273">
        <f t="shared" si="13"/>
        <v>0.17</v>
      </c>
      <c r="T172" s="56">
        <f t="shared" si="14"/>
        <v>0</v>
      </c>
    </row>
    <row r="173" spans="12:20" x14ac:dyDescent="0.2">
      <c r="L173" s="177"/>
      <c r="M173" s="185"/>
      <c r="N173" s="246"/>
      <c r="O173" s="186"/>
      <c r="P173" s="281"/>
      <c r="Q173" s="43"/>
      <c r="S173" s="273">
        <f t="shared" si="13"/>
        <v>0.17</v>
      </c>
      <c r="T173" s="56">
        <f t="shared" si="14"/>
        <v>0</v>
      </c>
    </row>
    <row r="174" spans="12:20" x14ac:dyDescent="0.2">
      <c r="L174" s="177"/>
      <c r="M174" s="185"/>
      <c r="N174" s="246"/>
      <c r="O174" s="186"/>
      <c r="P174" s="281"/>
      <c r="Q174" s="43"/>
      <c r="S174" s="273">
        <f t="shared" si="13"/>
        <v>0.17</v>
      </c>
      <c r="T174" s="56">
        <f t="shared" si="14"/>
        <v>0</v>
      </c>
    </row>
    <row r="175" spans="12:20" x14ac:dyDescent="0.2">
      <c r="L175" s="177"/>
      <c r="M175" s="185"/>
      <c r="N175" s="246"/>
      <c r="O175" s="186"/>
      <c r="P175" s="281"/>
      <c r="Q175" s="43"/>
      <c r="S175" s="273">
        <f t="shared" si="13"/>
        <v>0.17</v>
      </c>
      <c r="T175" s="56">
        <f t="shared" si="14"/>
        <v>0</v>
      </c>
    </row>
    <row r="176" spans="12:20" x14ac:dyDescent="0.2">
      <c r="L176" s="177"/>
      <c r="M176" s="185"/>
      <c r="N176" s="246"/>
      <c r="O176" s="186"/>
      <c r="P176" s="281"/>
      <c r="Q176" s="43"/>
      <c r="S176" s="273">
        <f t="shared" si="13"/>
        <v>0.17</v>
      </c>
      <c r="T176" s="56">
        <f t="shared" si="14"/>
        <v>0</v>
      </c>
    </row>
    <row r="177" spans="12:20" x14ac:dyDescent="0.2">
      <c r="L177" s="177"/>
      <c r="M177" s="185"/>
      <c r="N177" s="246"/>
      <c r="O177" s="186"/>
      <c r="P177" s="281"/>
      <c r="Q177" s="43"/>
      <c r="S177" s="273">
        <f t="shared" si="13"/>
        <v>0.17</v>
      </c>
      <c r="T177" s="56">
        <f t="shared" si="14"/>
        <v>0</v>
      </c>
    </row>
    <row r="178" spans="12:20" x14ac:dyDescent="0.2">
      <c r="L178" s="177"/>
      <c r="M178" s="185"/>
      <c r="N178" s="246"/>
      <c r="O178" s="186"/>
      <c r="P178" s="281"/>
      <c r="Q178" s="43"/>
      <c r="S178" s="273">
        <f t="shared" si="13"/>
        <v>0.17</v>
      </c>
      <c r="T178" s="56">
        <f t="shared" si="14"/>
        <v>0</v>
      </c>
    </row>
    <row r="179" spans="12:20" x14ac:dyDescent="0.2">
      <c r="L179" s="177"/>
      <c r="M179" s="185"/>
      <c r="N179" s="246"/>
      <c r="O179" s="186"/>
      <c r="P179" s="281"/>
      <c r="Q179" s="43"/>
      <c r="S179" s="273">
        <f t="shared" si="13"/>
        <v>0.17</v>
      </c>
      <c r="T179" s="56">
        <f t="shared" si="14"/>
        <v>0</v>
      </c>
    </row>
    <row r="180" spans="12:20" x14ac:dyDescent="0.2">
      <c r="L180" s="188"/>
      <c r="M180" s="185"/>
      <c r="N180" s="246"/>
      <c r="O180" s="185"/>
      <c r="P180" s="281"/>
      <c r="Q180" s="43"/>
      <c r="S180" s="273">
        <f t="shared" si="13"/>
        <v>0.17</v>
      </c>
      <c r="T180" s="56">
        <f t="shared" si="14"/>
        <v>0</v>
      </c>
    </row>
    <row r="181" spans="12:20" x14ac:dyDescent="0.2">
      <c r="L181" s="177"/>
      <c r="M181" s="185"/>
      <c r="N181" s="246"/>
      <c r="O181" s="186"/>
      <c r="P181" s="281"/>
      <c r="Q181" s="43"/>
      <c r="S181" s="273">
        <f t="shared" si="13"/>
        <v>0.17</v>
      </c>
      <c r="T181" s="56">
        <f t="shared" si="14"/>
        <v>0</v>
      </c>
    </row>
    <row r="182" spans="12:20" x14ac:dyDescent="0.2">
      <c r="L182" s="177"/>
      <c r="M182" s="185"/>
      <c r="N182" s="246"/>
      <c r="O182" s="186"/>
      <c r="P182" s="281"/>
      <c r="Q182" s="43"/>
      <c r="S182" s="273">
        <f t="shared" si="13"/>
        <v>0.17</v>
      </c>
      <c r="T182" s="56">
        <f t="shared" si="14"/>
        <v>0</v>
      </c>
    </row>
    <row r="183" spans="12:20" x14ac:dyDescent="0.2">
      <c r="L183" s="177"/>
      <c r="M183" s="185"/>
      <c r="N183" s="246"/>
      <c r="O183" s="186"/>
      <c r="P183" s="281"/>
      <c r="Q183" s="43"/>
      <c r="S183" s="273">
        <f t="shared" si="13"/>
        <v>0.17</v>
      </c>
      <c r="T183" s="56">
        <f t="shared" si="14"/>
        <v>0</v>
      </c>
    </row>
    <row r="184" spans="12:20" x14ac:dyDescent="0.2">
      <c r="L184" s="177"/>
      <c r="M184" s="185"/>
      <c r="N184" s="246"/>
      <c r="O184" s="186"/>
      <c r="P184" s="281"/>
      <c r="Q184" s="43"/>
      <c r="S184" s="273">
        <f t="shared" si="13"/>
        <v>0.17</v>
      </c>
      <c r="T184" s="56">
        <f t="shared" si="14"/>
        <v>0</v>
      </c>
    </row>
    <row r="185" spans="12:20" x14ac:dyDescent="0.2">
      <c r="L185" s="177"/>
      <c r="M185" s="185"/>
      <c r="N185" s="246"/>
      <c r="O185" s="186"/>
      <c r="P185" s="281"/>
      <c r="Q185" s="43"/>
      <c r="S185" s="273">
        <f t="shared" si="13"/>
        <v>0.17</v>
      </c>
      <c r="T185" s="56">
        <f t="shared" si="14"/>
        <v>0</v>
      </c>
    </row>
    <row r="186" spans="12:20" x14ac:dyDescent="0.2">
      <c r="L186" s="177"/>
      <c r="M186" s="185"/>
      <c r="N186" s="246"/>
      <c r="O186" s="186"/>
      <c r="P186" s="281"/>
      <c r="Q186" s="43"/>
      <c r="S186" s="273">
        <f t="shared" si="13"/>
        <v>0.17</v>
      </c>
      <c r="T186" s="56">
        <f t="shared" si="14"/>
        <v>0</v>
      </c>
    </row>
    <row r="187" spans="12:20" x14ac:dyDescent="0.2">
      <c r="L187" s="177"/>
      <c r="M187" s="185"/>
      <c r="N187" s="246"/>
      <c r="O187" s="186"/>
      <c r="P187" s="281"/>
      <c r="Q187" s="43"/>
      <c r="S187" s="273">
        <f t="shared" si="13"/>
        <v>0.17</v>
      </c>
      <c r="T187" s="56">
        <f t="shared" si="14"/>
        <v>0</v>
      </c>
    </row>
    <row r="188" spans="12:20" x14ac:dyDescent="0.2">
      <c r="L188" s="177"/>
      <c r="M188" s="185"/>
      <c r="N188" s="246"/>
      <c r="O188" s="186"/>
      <c r="P188" s="281"/>
      <c r="Q188" s="43"/>
      <c r="S188" s="273">
        <f t="shared" si="13"/>
        <v>0.17</v>
      </c>
      <c r="T188" s="56">
        <f t="shared" si="14"/>
        <v>0</v>
      </c>
    </row>
    <row r="189" spans="12:20" x14ac:dyDescent="0.2">
      <c r="L189" s="177"/>
      <c r="M189" s="185"/>
      <c r="N189" s="246"/>
      <c r="O189" s="186"/>
      <c r="P189" s="281"/>
      <c r="Q189" s="43"/>
      <c r="S189" s="273">
        <f t="shared" si="13"/>
        <v>0.17</v>
      </c>
      <c r="T189" s="56">
        <f t="shared" si="14"/>
        <v>0</v>
      </c>
    </row>
    <row r="190" spans="12:20" x14ac:dyDescent="0.2">
      <c r="L190" s="177"/>
      <c r="M190" s="185"/>
      <c r="N190" s="246"/>
      <c r="O190" s="186"/>
      <c r="P190" s="281"/>
      <c r="Q190" s="43"/>
      <c r="S190" s="273">
        <f t="shared" si="13"/>
        <v>0.17</v>
      </c>
      <c r="T190" s="56">
        <f t="shared" si="14"/>
        <v>0</v>
      </c>
    </row>
    <row r="191" spans="12:20" x14ac:dyDescent="0.2">
      <c r="L191" s="177"/>
      <c r="M191" s="185"/>
      <c r="N191" s="246"/>
      <c r="O191" s="186"/>
      <c r="P191" s="281"/>
      <c r="Q191" s="43"/>
      <c r="S191" s="273">
        <f t="shared" si="13"/>
        <v>0.17</v>
      </c>
      <c r="T191" s="56">
        <f t="shared" si="14"/>
        <v>0</v>
      </c>
    </row>
    <row r="192" spans="12:20" x14ac:dyDescent="0.2">
      <c r="L192" s="177"/>
      <c r="M192" s="185"/>
      <c r="N192" s="246"/>
      <c r="O192" s="186"/>
      <c r="P192" s="281"/>
      <c r="Q192" s="43"/>
      <c r="S192" s="273">
        <f t="shared" si="13"/>
        <v>0.17</v>
      </c>
      <c r="T192" s="56">
        <f t="shared" si="14"/>
        <v>0</v>
      </c>
    </row>
    <row r="193" spans="12:20" x14ac:dyDescent="0.2">
      <c r="L193" s="177"/>
      <c r="M193" s="185"/>
      <c r="N193" s="246"/>
      <c r="O193" s="186"/>
      <c r="P193" s="281"/>
      <c r="Q193" s="43"/>
      <c r="S193" s="273">
        <f t="shared" si="13"/>
        <v>0.17</v>
      </c>
      <c r="T193" s="56">
        <f t="shared" si="14"/>
        <v>0</v>
      </c>
    </row>
    <row r="194" spans="12:20" x14ac:dyDescent="0.2">
      <c r="L194" s="177"/>
      <c r="M194" s="185"/>
      <c r="N194" s="246"/>
      <c r="O194" s="186"/>
      <c r="P194" s="281"/>
      <c r="Q194" s="43"/>
      <c r="S194" s="273">
        <f t="shared" si="13"/>
        <v>0.17</v>
      </c>
      <c r="T194" s="56">
        <f t="shared" si="14"/>
        <v>0</v>
      </c>
    </row>
    <row r="195" spans="12:20" x14ac:dyDescent="0.2">
      <c r="L195" s="177"/>
      <c r="M195" s="185"/>
      <c r="N195" s="246"/>
      <c r="O195" s="186"/>
      <c r="P195" s="281"/>
      <c r="Q195" s="43"/>
      <c r="S195" s="273">
        <f t="shared" si="13"/>
        <v>0.17</v>
      </c>
      <c r="T195" s="56">
        <f t="shared" si="14"/>
        <v>0</v>
      </c>
    </row>
    <row r="196" spans="12:20" x14ac:dyDescent="0.2">
      <c r="L196" s="177"/>
      <c r="M196" s="185"/>
      <c r="N196" s="246"/>
      <c r="O196" s="186"/>
      <c r="P196" s="281"/>
      <c r="Q196" s="43"/>
      <c r="S196" s="273">
        <f t="shared" si="13"/>
        <v>0.17</v>
      </c>
      <c r="T196" s="56">
        <f t="shared" si="14"/>
        <v>0</v>
      </c>
    </row>
    <row r="197" spans="12:20" x14ac:dyDescent="0.2">
      <c r="L197" s="177"/>
      <c r="M197" s="185"/>
      <c r="N197" s="246"/>
      <c r="O197" s="186"/>
      <c r="P197" s="281"/>
      <c r="Q197" s="43"/>
      <c r="S197" s="273">
        <f t="shared" si="13"/>
        <v>0.17</v>
      </c>
      <c r="T197" s="56">
        <f t="shared" si="14"/>
        <v>0</v>
      </c>
    </row>
    <row r="198" spans="12:20" x14ac:dyDescent="0.2">
      <c r="L198" s="177"/>
      <c r="M198" s="185"/>
      <c r="N198" s="246"/>
      <c r="O198" s="186"/>
      <c r="P198" s="281"/>
      <c r="Q198" s="43"/>
      <c r="S198" s="273">
        <f t="shared" si="13"/>
        <v>0.17</v>
      </c>
      <c r="T198" s="56">
        <f t="shared" si="14"/>
        <v>0</v>
      </c>
    </row>
    <row r="199" spans="12:20" x14ac:dyDescent="0.2">
      <c r="L199" s="177"/>
      <c r="M199" s="185"/>
      <c r="N199" s="246"/>
      <c r="O199" s="186"/>
      <c r="P199" s="281"/>
      <c r="Q199" s="43"/>
      <c r="S199" s="273">
        <f t="shared" si="13"/>
        <v>0.17</v>
      </c>
      <c r="T199" s="56">
        <f t="shared" si="14"/>
        <v>0</v>
      </c>
    </row>
    <row r="200" spans="12:20" x14ac:dyDescent="0.2">
      <c r="L200" s="177"/>
      <c r="M200" s="185"/>
      <c r="N200" s="246"/>
      <c r="O200" s="186"/>
      <c r="P200" s="281"/>
      <c r="Q200" s="43"/>
      <c r="S200" s="273">
        <f t="shared" si="13"/>
        <v>0.17</v>
      </c>
      <c r="T200" s="56">
        <f t="shared" si="14"/>
        <v>0</v>
      </c>
    </row>
    <row r="201" spans="12:20" x14ac:dyDescent="0.2">
      <c r="L201" s="177"/>
      <c r="M201" s="185"/>
      <c r="N201" s="246"/>
      <c r="O201" s="186"/>
      <c r="P201" s="281"/>
      <c r="Q201" s="43"/>
      <c r="S201" s="273">
        <f t="shared" si="13"/>
        <v>0.17</v>
      </c>
      <c r="T201" s="56">
        <f t="shared" si="14"/>
        <v>0</v>
      </c>
    </row>
    <row r="202" spans="12:20" x14ac:dyDescent="0.2">
      <c r="L202" s="177"/>
      <c r="M202" s="185"/>
      <c r="N202" s="246"/>
      <c r="O202" s="186"/>
      <c r="P202" s="281"/>
      <c r="Q202" s="43"/>
      <c r="S202" s="273">
        <f t="shared" si="13"/>
        <v>0.17</v>
      </c>
      <c r="T202" s="56">
        <f t="shared" si="14"/>
        <v>0</v>
      </c>
    </row>
    <row r="203" spans="12:20" x14ac:dyDescent="0.2">
      <c r="L203" s="177"/>
      <c r="M203" s="185"/>
      <c r="N203" s="246"/>
      <c r="O203" s="186"/>
      <c r="P203" s="281"/>
      <c r="Q203" s="43"/>
      <c r="S203" s="273">
        <f t="shared" ref="S203:S266" si="15">$AG$2</f>
        <v>0.17</v>
      </c>
      <c r="T203" s="56">
        <f t="shared" ref="T203:T266" si="16">IF(M203=$AC$10,N203-N203/(1+S203),0)</f>
        <v>0</v>
      </c>
    </row>
    <row r="204" spans="12:20" x14ac:dyDescent="0.2">
      <c r="L204" s="177"/>
      <c r="M204" s="185"/>
      <c r="N204" s="246"/>
      <c r="O204" s="186"/>
      <c r="P204" s="281"/>
      <c r="Q204" s="43"/>
      <c r="S204" s="273">
        <f t="shared" si="15"/>
        <v>0.17</v>
      </c>
      <c r="T204" s="56">
        <f t="shared" si="16"/>
        <v>0</v>
      </c>
    </row>
    <row r="205" spans="12:20" x14ac:dyDescent="0.2">
      <c r="L205" s="177"/>
      <c r="M205" s="185"/>
      <c r="N205" s="246"/>
      <c r="O205" s="186"/>
      <c r="P205" s="281"/>
      <c r="Q205" s="43"/>
      <c r="S205" s="273">
        <f t="shared" si="15"/>
        <v>0.17</v>
      </c>
      <c r="T205" s="56">
        <f t="shared" si="16"/>
        <v>0</v>
      </c>
    </row>
    <row r="206" spans="12:20" x14ac:dyDescent="0.2">
      <c r="L206" s="177"/>
      <c r="M206" s="185"/>
      <c r="N206" s="246"/>
      <c r="O206" s="186"/>
      <c r="P206" s="281"/>
      <c r="Q206" s="43"/>
      <c r="S206" s="273">
        <f t="shared" si="15"/>
        <v>0.17</v>
      </c>
      <c r="T206" s="56">
        <f t="shared" si="16"/>
        <v>0</v>
      </c>
    </row>
    <row r="207" spans="12:20" x14ac:dyDescent="0.2">
      <c r="L207" s="177"/>
      <c r="M207" s="185"/>
      <c r="N207" s="246"/>
      <c r="O207" s="186"/>
      <c r="P207" s="281"/>
      <c r="Q207" s="43"/>
      <c r="S207" s="273">
        <f t="shared" si="15"/>
        <v>0.17</v>
      </c>
      <c r="T207" s="56">
        <f t="shared" si="16"/>
        <v>0</v>
      </c>
    </row>
    <row r="208" spans="12:20" x14ac:dyDescent="0.2">
      <c r="L208" s="177"/>
      <c r="M208" s="185"/>
      <c r="N208" s="246"/>
      <c r="O208" s="186"/>
      <c r="P208" s="281"/>
      <c r="Q208" s="43"/>
      <c r="S208" s="273">
        <f t="shared" si="15"/>
        <v>0.17</v>
      </c>
      <c r="T208" s="56">
        <f t="shared" si="16"/>
        <v>0</v>
      </c>
    </row>
    <row r="209" spans="12:20" x14ac:dyDescent="0.2">
      <c r="L209" s="177"/>
      <c r="M209" s="185"/>
      <c r="N209" s="246"/>
      <c r="O209" s="186"/>
      <c r="P209" s="281"/>
      <c r="Q209" s="43"/>
      <c r="S209" s="273">
        <f t="shared" si="15"/>
        <v>0.17</v>
      </c>
      <c r="T209" s="56">
        <f t="shared" si="16"/>
        <v>0</v>
      </c>
    </row>
    <row r="210" spans="12:20" x14ac:dyDescent="0.2">
      <c r="L210" s="177"/>
      <c r="M210" s="185"/>
      <c r="N210" s="246"/>
      <c r="O210" s="186"/>
      <c r="P210" s="281"/>
      <c r="Q210" s="43"/>
      <c r="S210" s="273">
        <f t="shared" si="15"/>
        <v>0.17</v>
      </c>
      <c r="T210" s="56">
        <f t="shared" si="16"/>
        <v>0</v>
      </c>
    </row>
    <row r="211" spans="12:20" x14ac:dyDescent="0.2">
      <c r="L211" s="177"/>
      <c r="M211" s="185"/>
      <c r="N211" s="246"/>
      <c r="O211" s="186"/>
      <c r="P211" s="281"/>
      <c r="Q211" s="43"/>
      <c r="S211" s="273">
        <f t="shared" si="15"/>
        <v>0.17</v>
      </c>
      <c r="T211" s="56">
        <f t="shared" si="16"/>
        <v>0</v>
      </c>
    </row>
    <row r="212" spans="12:20" x14ac:dyDescent="0.2">
      <c r="L212" s="177"/>
      <c r="M212" s="185"/>
      <c r="N212" s="246"/>
      <c r="O212" s="186"/>
      <c r="P212" s="281"/>
      <c r="Q212" s="43"/>
      <c r="S212" s="273">
        <f t="shared" si="15"/>
        <v>0.17</v>
      </c>
      <c r="T212" s="56">
        <f t="shared" si="16"/>
        <v>0</v>
      </c>
    </row>
    <row r="213" spans="12:20" x14ac:dyDescent="0.2">
      <c r="L213" s="188"/>
      <c r="M213" s="185"/>
      <c r="N213" s="246"/>
      <c r="O213" s="185"/>
      <c r="P213" s="281"/>
      <c r="Q213" s="43"/>
      <c r="S213" s="273">
        <f t="shared" si="15"/>
        <v>0.17</v>
      </c>
      <c r="T213" s="56">
        <f t="shared" si="16"/>
        <v>0</v>
      </c>
    </row>
    <row r="214" spans="12:20" x14ac:dyDescent="0.2">
      <c r="L214" s="177"/>
      <c r="M214" s="185"/>
      <c r="N214" s="246"/>
      <c r="O214" s="186"/>
      <c r="P214" s="281"/>
      <c r="Q214" s="43"/>
      <c r="S214" s="273">
        <f t="shared" si="15"/>
        <v>0.17</v>
      </c>
      <c r="T214" s="56">
        <f t="shared" si="16"/>
        <v>0</v>
      </c>
    </row>
    <row r="215" spans="12:20" x14ac:dyDescent="0.2">
      <c r="L215" s="177"/>
      <c r="M215" s="185"/>
      <c r="N215" s="246"/>
      <c r="O215" s="186"/>
      <c r="P215" s="281"/>
      <c r="Q215" s="43"/>
      <c r="S215" s="273">
        <f t="shared" si="15"/>
        <v>0.17</v>
      </c>
      <c r="T215" s="56">
        <f t="shared" si="16"/>
        <v>0</v>
      </c>
    </row>
    <row r="216" spans="12:20" x14ac:dyDescent="0.2">
      <c r="L216" s="177"/>
      <c r="M216" s="185"/>
      <c r="N216" s="246"/>
      <c r="O216" s="186"/>
      <c r="P216" s="281"/>
      <c r="Q216" s="43"/>
      <c r="S216" s="273">
        <f t="shared" si="15"/>
        <v>0.17</v>
      </c>
      <c r="T216" s="56">
        <f t="shared" si="16"/>
        <v>0</v>
      </c>
    </row>
    <row r="217" spans="12:20" x14ac:dyDescent="0.2">
      <c r="L217" s="177"/>
      <c r="M217" s="185"/>
      <c r="N217" s="246"/>
      <c r="O217" s="186"/>
      <c r="P217" s="281"/>
      <c r="Q217" s="43"/>
      <c r="S217" s="273">
        <f t="shared" si="15"/>
        <v>0.17</v>
      </c>
      <c r="T217" s="56">
        <f t="shared" si="16"/>
        <v>0</v>
      </c>
    </row>
    <row r="218" spans="12:20" x14ac:dyDescent="0.2">
      <c r="L218" s="177"/>
      <c r="M218" s="185"/>
      <c r="N218" s="246"/>
      <c r="O218" s="186"/>
      <c r="P218" s="281"/>
      <c r="Q218" s="43"/>
      <c r="S218" s="273">
        <f t="shared" si="15"/>
        <v>0.17</v>
      </c>
      <c r="T218" s="56">
        <f t="shared" si="16"/>
        <v>0</v>
      </c>
    </row>
    <row r="219" spans="12:20" x14ac:dyDescent="0.2">
      <c r="L219" s="177"/>
      <c r="M219" s="185"/>
      <c r="N219" s="246"/>
      <c r="O219" s="186"/>
      <c r="P219" s="281"/>
      <c r="Q219" s="43"/>
      <c r="S219" s="273">
        <f t="shared" si="15"/>
        <v>0.17</v>
      </c>
      <c r="T219" s="56">
        <f t="shared" si="16"/>
        <v>0</v>
      </c>
    </row>
    <row r="220" spans="12:20" x14ac:dyDescent="0.2">
      <c r="L220" s="177"/>
      <c r="M220" s="185"/>
      <c r="N220" s="246"/>
      <c r="O220" s="186"/>
      <c r="P220" s="281"/>
      <c r="Q220" s="43"/>
      <c r="S220" s="273">
        <f t="shared" si="15"/>
        <v>0.17</v>
      </c>
      <c r="T220" s="56">
        <f t="shared" si="16"/>
        <v>0</v>
      </c>
    </row>
    <row r="221" spans="12:20" x14ac:dyDescent="0.2">
      <c r="L221" s="177"/>
      <c r="M221" s="185"/>
      <c r="N221" s="246"/>
      <c r="O221" s="186"/>
      <c r="P221" s="281"/>
      <c r="Q221" s="43"/>
      <c r="S221" s="273">
        <f t="shared" si="15"/>
        <v>0.17</v>
      </c>
      <c r="T221" s="56">
        <f t="shared" si="16"/>
        <v>0</v>
      </c>
    </row>
    <row r="222" spans="12:20" x14ac:dyDescent="0.2">
      <c r="L222" s="177"/>
      <c r="M222" s="185"/>
      <c r="N222" s="246"/>
      <c r="O222" s="186"/>
      <c r="P222" s="281"/>
      <c r="Q222" s="43"/>
      <c r="S222" s="273">
        <f t="shared" si="15"/>
        <v>0.17</v>
      </c>
      <c r="T222" s="56">
        <f t="shared" si="16"/>
        <v>0</v>
      </c>
    </row>
    <row r="223" spans="12:20" x14ac:dyDescent="0.2">
      <c r="L223" s="177"/>
      <c r="M223" s="185"/>
      <c r="N223" s="246"/>
      <c r="O223" s="186"/>
      <c r="P223" s="281"/>
      <c r="Q223" s="43"/>
      <c r="S223" s="273">
        <f t="shared" si="15"/>
        <v>0.17</v>
      </c>
      <c r="T223" s="56">
        <f t="shared" si="16"/>
        <v>0</v>
      </c>
    </row>
    <row r="224" spans="12:20" x14ac:dyDescent="0.2">
      <c r="L224" s="177"/>
      <c r="M224" s="185"/>
      <c r="N224" s="246"/>
      <c r="O224" s="186"/>
      <c r="P224" s="281"/>
      <c r="Q224" s="43"/>
      <c r="S224" s="273">
        <f t="shared" si="15"/>
        <v>0.17</v>
      </c>
      <c r="T224" s="56">
        <f t="shared" si="16"/>
        <v>0</v>
      </c>
    </row>
    <row r="225" spans="12:20" x14ac:dyDescent="0.2">
      <c r="L225" s="177"/>
      <c r="M225" s="185"/>
      <c r="N225" s="246"/>
      <c r="O225" s="186"/>
      <c r="P225" s="281"/>
      <c r="Q225" s="43"/>
      <c r="S225" s="273">
        <f t="shared" si="15"/>
        <v>0.17</v>
      </c>
      <c r="T225" s="56">
        <f t="shared" si="16"/>
        <v>0</v>
      </c>
    </row>
    <row r="226" spans="12:20" x14ac:dyDescent="0.2">
      <c r="L226" s="177"/>
      <c r="M226" s="185"/>
      <c r="N226" s="246"/>
      <c r="O226" s="186"/>
      <c r="P226" s="281"/>
      <c r="Q226" s="43"/>
      <c r="S226" s="273">
        <f t="shared" si="15"/>
        <v>0.17</v>
      </c>
      <c r="T226" s="56">
        <f t="shared" si="16"/>
        <v>0</v>
      </c>
    </row>
    <row r="227" spans="12:20" x14ac:dyDescent="0.2">
      <c r="L227" s="177"/>
      <c r="M227" s="185"/>
      <c r="N227" s="246"/>
      <c r="O227" s="186"/>
      <c r="P227" s="281"/>
      <c r="Q227" s="43"/>
      <c r="S227" s="273">
        <f t="shared" si="15"/>
        <v>0.17</v>
      </c>
      <c r="T227" s="56">
        <f t="shared" si="16"/>
        <v>0</v>
      </c>
    </row>
    <row r="228" spans="12:20" x14ac:dyDescent="0.2">
      <c r="L228" s="177"/>
      <c r="M228" s="185"/>
      <c r="N228" s="246"/>
      <c r="O228" s="186"/>
      <c r="P228" s="281"/>
      <c r="Q228" s="43"/>
      <c r="S228" s="273">
        <f t="shared" si="15"/>
        <v>0.17</v>
      </c>
      <c r="T228" s="56">
        <f t="shared" si="16"/>
        <v>0</v>
      </c>
    </row>
    <row r="229" spans="12:20" x14ac:dyDescent="0.2">
      <c r="L229" s="177"/>
      <c r="M229" s="185"/>
      <c r="N229" s="246"/>
      <c r="O229" s="186"/>
      <c r="P229" s="281"/>
      <c r="Q229" s="43"/>
      <c r="S229" s="273">
        <f t="shared" si="15"/>
        <v>0.17</v>
      </c>
      <c r="T229" s="56">
        <f t="shared" si="16"/>
        <v>0</v>
      </c>
    </row>
    <row r="230" spans="12:20" x14ac:dyDescent="0.2">
      <c r="L230" s="177"/>
      <c r="M230" s="185"/>
      <c r="N230" s="246"/>
      <c r="O230" s="186"/>
      <c r="P230" s="281"/>
      <c r="Q230" s="43"/>
      <c r="S230" s="273">
        <f t="shared" si="15"/>
        <v>0.17</v>
      </c>
      <c r="T230" s="56">
        <f t="shared" si="16"/>
        <v>0</v>
      </c>
    </row>
    <row r="231" spans="12:20" x14ac:dyDescent="0.2">
      <c r="L231" s="177"/>
      <c r="M231" s="185"/>
      <c r="N231" s="246"/>
      <c r="O231" s="186"/>
      <c r="P231" s="281"/>
      <c r="Q231" s="43"/>
      <c r="S231" s="273">
        <f t="shared" si="15"/>
        <v>0.17</v>
      </c>
      <c r="T231" s="56">
        <f t="shared" si="16"/>
        <v>0</v>
      </c>
    </row>
    <row r="232" spans="12:20" x14ac:dyDescent="0.2">
      <c r="L232" s="177"/>
      <c r="M232" s="185"/>
      <c r="N232" s="246"/>
      <c r="O232" s="186"/>
      <c r="P232" s="281"/>
      <c r="Q232" s="43"/>
      <c r="S232" s="273">
        <f t="shared" si="15"/>
        <v>0.17</v>
      </c>
      <c r="T232" s="56">
        <f t="shared" si="16"/>
        <v>0</v>
      </c>
    </row>
    <row r="233" spans="12:20" x14ac:dyDescent="0.2">
      <c r="L233" s="177"/>
      <c r="M233" s="185"/>
      <c r="N233" s="246"/>
      <c r="O233" s="186"/>
      <c r="P233" s="281"/>
      <c r="Q233" s="43"/>
      <c r="S233" s="273">
        <f t="shared" si="15"/>
        <v>0.17</v>
      </c>
      <c r="T233" s="56">
        <f t="shared" si="16"/>
        <v>0</v>
      </c>
    </row>
    <row r="234" spans="12:20" x14ac:dyDescent="0.2">
      <c r="L234" s="177"/>
      <c r="M234" s="185"/>
      <c r="N234" s="246"/>
      <c r="O234" s="186"/>
      <c r="P234" s="281"/>
      <c r="Q234" s="43"/>
      <c r="S234" s="273">
        <f t="shared" si="15"/>
        <v>0.17</v>
      </c>
      <c r="T234" s="56">
        <f t="shared" si="16"/>
        <v>0</v>
      </c>
    </row>
    <row r="235" spans="12:20" x14ac:dyDescent="0.2">
      <c r="L235" s="177"/>
      <c r="M235" s="185"/>
      <c r="N235" s="246"/>
      <c r="O235" s="186"/>
      <c r="P235" s="281"/>
      <c r="Q235" s="43"/>
      <c r="S235" s="273">
        <f t="shared" si="15"/>
        <v>0.17</v>
      </c>
      <c r="T235" s="56">
        <f t="shared" si="16"/>
        <v>0</v>
      </c>
    </row>
    <row r="236" spans="12:20" x14ac:dyDescent="0.2">
      <c r="L236" s="177"/>
      <c r="M236" s="185"/>
      <c r="N236" s="246"/>
      <c r="O236" s="186"/>
      <c r="P236" s="281"/>
      <c r="Q236" s="43"/>
      <c r="S236" s="273">
        <f t="shared" si="15"/>
        <v>0.17</v>
      </c>
      <c r="T236" s="56">
        <f t="shared" si="16"/>
        <v>0</v>
      </c>
    </row>
    <row r="237" spans="12:20" x14ac:dyDescent="0.2">
      <c r="L237" s="177"/>
      <c r="M237" s="185"/>
      <c r="N237" s="246"/>
      <c r="O237" s="186"/>
      <c r="P237" s="281"/>
      <c r="Q237" s="43"/>
      <c r="S237" s="273">
        <f t="shared" si="15"/>
        <v>0.17</v>
      </c>
      <c r="T237" s="56">
        <f t="shared" si="16"/>
        <v>0</v>
      </c>
    </row>
    <row r="238" spans="12:20" x14ac:dyDescent="0.2">
      <c r="L238" s="177"/>
      <c r="M238" s="185"/>
      <c r="N238" s="246"/>
      <c r="O238" s="186"/>
      <c r="P238" s="281"/>
      <c r="Q238" s="43"/>
      <c r="S238" s="273">
        <f t="shared" si="15"/>
        <v>0.17</v>
      </c>
      <c r="T238" s="56">
        <f t="shared" si="16"/>
        <v>0</v>
      </c>
    </row>
    <row r="239" spans="12:20" x14ac:dyDescent="0.2">
      <c r="L239" s="177"/>
      <c r="M239" s="185"/>
      <c r="N239" s="246"/>
      <c r="O239" s="186"/>
      <c r="P239" s="281"/>
      <c r="Q239" s="43"/>
      <c r="S239" s="273">
        <f t="shared" si="15"/>
        <v>0.17</v>
      </c>
      <c r="T239" s="56">
        <f t="shared" si="16"/>
        <v>0</v>
      </c>
    </row>
    <row r="240" spans="12:20" x14ac:dyDescent="0.2">
      <c r="L240" s="177"/>
      <c r="M240" s="185"/>
      <c r="N240" s="246"/>
      <c r="O240" s="186"/>
      <c r="P240" s="281"/>
      <c r="Q240" s="43"/>
      <c r="S240" s="273">
        <f t="shared" si="15"/>
        <v>0.17</v>
      </c>
      <c r="T240" s="56">
        <f t="shared" si="16"/>
        <v>0</v>
      </c>
    </row>
    <row r="241" spans="12:20" x14ac:dyDescent="0.2">
      <c r="L241" s="177"/>
      <c r="M241" s="185"/>
      <c r="N241" s="246"/>
      <c r="O241" s="186"/>
      <c r="P241" s="281"/>
      <c r="Q241" s="43"/>
      <c r="S241" s="273">
        <f t="shared" si="15"/>
        <v>0.17</v>
      </c>
      <c r="T241" s="56">
        <f t="shared" si="16"/>
        <v>0</v>
      </c>
    </row>
    <row r="242" spans="12:20" x14ac:dyDescent="0.2">
      <c r="L242" s="177"/>
      <c r="M242" s="185"/>
      <c r="N242" s="246"/>
      <c r="O242" s="186"/>
      <c r="P242" s="281"/>
      <c r="Q242" s="43"/>
      <c r="S242" s="273">
        <f t="shared" si="15"/>
        <v>0.17</v>
      </c>
      <c r="T242" s="56">
        <f t="shared" si="16"/>
        <v>0</v>
      </c>
    </row>
    <row r="243" spans="12:20" x14ac:dyDescent="0.2">
      <c r="L243" s="177"/>
      <c r="M243" s="185"/>
      <c r="N243" s="246"/>
      <c r="O243" s="186"/>
      <c r="P243" s="281"/>
      <c r="Q243" s="43"/>
      <c r="S243" s="273">
        <f t="shared" si="15"/>
        <v>0.17</v>
      </c>
      <c r="T243" s="56">
        <f t="shared" si="16"/>
        <v>0</v>
      </c>
    </row>
    <row r="244" spans="12:20" x14ac:dyDescent="0.2">
      <c r="L244" s="177"/>
      <c r="M244" s="185"/>
      <c r="N244" s="246"/>
      <c r="O244" s="186"/>
      <c r="P244" s="281"/>
      <c r="Q244" s="43"/>
      <c r="S244" s="273">
        <f t="shared" si="15"/>
        <v>0.17</v>
      </c>
      <c r="T244" s="56">
        <f t="shared" si="16"/>
        <v>0</v>
      </c>
    </row>
    <row r="245" spans="12:20" x14ac:dyDescent="0.2">
      <c r="L245" s="177"/>
      <c r="M245" s="185"/>
      <c r="N245" s="246"/>
      <c r="O245" s="186"/>
      <c r="P245" s="281"/>
      <c r="Q245" s="43"/>
      <c r="S245" s="273">
        <f t="shared" si="15"/>
        <v>0.17</v>
      </c>
      <c r="T245" s="56">
        <f t="shared" si="16"/>
        <v>0</v>
      </c>
    </row>
    <row r="246" spans="12:20" x14ac:dyDescent="0.2">
      <c r="L246" s="177"/>
      <c r="M246" s="185"/>
      <c r="N246" s="246"/>
      <c r="O246" s="186"/>
      <c r="P246" s="281"/>
      <c r="Q246" s="43"/>
      <c r="S246" s="273">
        <f t="shared" si="15"/>
        <v>0.17</v>
      </c>
      <c r="T246" s="56">
        <f t="shared" si="16"/>
        <v>0</v>
      </c>
    </row>
    <row r="247" spans="12:20" x14ac:dyDescent="0.2">
      <c r="L247" s="188"/>
      <c r="M247" s="185"/>
      <c r="N247" s="246"/>
      <c r="O247" s="185"/>
      <c r="P247" s="281"/>
      <c r="Q247" s="43"/>
      <c r="S247" s="273">
        <f t="shared" si="15"/>
        <v>0.17</v>
      </c>
      <c r="T247" s="56">
        <f t="shared" si="16"/>
        <v>0</v>
      </c>
    </row>
    <row r="248" spans="12:20" x14ac:dyDescent="0.2">
      <c r="L248" s="177"/>
      <c r="M248" s="185"/>
      <c r="N248" s="246"/>
      <c r="O248" s="186"/>
      <c r="P248" s="281"/>
      <c r="Q248" s="43"/>
      <c r="S248" s="273">
        <f t="shared" si="15"/>
        <v>0.17</v>
      </c>
      <c r="T248" s="56">
        <f t="shared" si="16"/>
        <v>0</v>
      </c>
    </row>
    <row r="249" spans="12:20" x14ac:dyDescent="0.2">
      <c r="L249" s="177"/>
      <c r="M249" s="185"/>
      <c r="N249" s="246"/>
      <c r="O249" s="186"/>
      <c r="P249" s="281"/>
      <c r="Q249" s="43"/>
      <c r="S249" s="273">
        <f t="shared" si="15"/>
        <v>0.17</v>
      </c>
      <c r="T249" s="56">
        <f t="shared" si="16"/>
        <v>0</v>
      </c>
    </row>
    <row r="250" spans="12:20" x14ac:dyDescent="0.2">
      <c r="L250" s="177"/>
      <c r="M250" s="185"/>
      <c r="N250" s="246"/>
      <c r="O250" s="186"/>
      <c r="P250" s="281"/>
      <c r="Q250" s="43"/>
      <c r="S250" s="273">
        <f t="shared" si="15"/>
        <v>0.17</v>
      </c>
      <c r="T250" s="56">
        <f t="shared" si="16"/>
        <v>0</v>
      </c>
    </row>
    <row r="251" spans="12:20" x14ac:dyDescent="0.2">
      <c r="L251" s="177"/>
      <c r="M251" s="185"/>
      <c r="N251" s="246"/>
      <c r="O251" s="186"/>
      <c r="P251" s="281"/>
      <c r="Q251" s="43"/>
      <c r="S251" s="273">
        <f t="shared" si="15"/>
        <v>0.17</v>
      </c>
      <c r="T251" s="56">
        <f t="shared" si="16"/>
        <v>0</v>
      </c>
    </row>
    <row r="252" spans="12:20" x14ac:dyDescent="0.2">
      <c r="L252" s="177"/>
      <c r="M252" s="185"/>
      <c r="N252" s="246"/>
      <c r="O252" s="186"/>
      <c r="P252" s="281"/>
      <c r="Q252" s="43"/>
      <c r="S252" s="273">
        <f t="shared" si="15"/>
        <v>0.17</v>
      </c>
      <c r="T252" s="56">
        <f t="shared" si="16"/>
        <v>0</v>
      </c>
    </row>
    <row r="253" spans="12:20" x14ac:dyDescent="0.2">
      <c r="L253" s="177"/>
      <c r="M253" s="185"/>
      <c r="N253" s="246"/>
      <c r="O253" s="186"/>
      <c r="P253" s="281"/>
      <c r="Q253" s="43"/>
      <c r="S253" s="273">
        <f t="shared" si="15"/>
        <v>0.17</v>
      </c>
      <c r="T253" s="56">
        <f t="shared" si="16"/>
        <v>0</v>
      </c>
    </row>
    <row r="254" spans="12:20" x14ac:dyDescent="0.2">
      <c r="L254" s="177"/>
      <c r="M254" s="185"/>
      <c r="N254" s="246"/>
      <c r="O254" s="186"/>
      <c r="P254" s="281"/>
      <c r="Q254" s="43"/>
      <c r="S254" s="273">
        <f t="shared" si="15"/>
        <v>0.17</v>
      </c>
      <c r="T254" s="56">
        <f t="shared" si="16"/>
        <v>0</v>
      </c>
    </row>
    <row r="255" spans="12:20" x14ac:dyDescent="0.2">
      <c r="L255" s="177"/>
      <c r="M255" s="185"/>
      <c r="N255" s="246"/>
      <c r="O255" s="186"/>
      <c r="P255" s="281"/>
      <c r="Q255" s="43"/>
      <c r="S255" s="273">
        <f t="shared" si="15"/>
        <v>0.17</v>
      </c>
      <c r="T255" s="56">
        <f t="shared" si="16"/>
        <v>0</v>
      </c>
    </row>
    <row r="256" spans="12:20" x14ac:dyDescent="0.2">
      <c r="L256" s="177"/>
      <c r="M256" s="185"/>
      <c r="N256" s="246"/>
      <c r="O256" s="186"/>
      <c r="P256" s="281"/>
      <c r="Q256" s="43"/>
      <c r="S256" s="273">
        <f t="shared" si="15"/>
        <v>0.17</v>
      </c>
      <c r="T256" s="56">
        <f t="shared" si="16"/>
        <v>0</v>
      </c>
    </row>
    <row r="257" spans="12:20" x14ac:dyDescent="0.2">
      <c r="L257" s="177"/>
      <c r="M257" s="185"/>
      <c r="N257" s="246"/>
      <c r="O257" s="186"/>
      <c r="P257" s="281"/>
      <c r="Q257" s="43"/>
      <c r="S257" s="273">
        <f t="shared" si="15"/>
        <v>0.17</v>
      </c>
      <c r="T257" s="56">
        <f t="shared" si="16"/>
        <v>0</v>
      </c>
    </row>
    <row r="258" spans="12:20" x14ac:dyDescent="0.2">
      <c r="L258" s="177"/>
      <c r="M258" s="185"/>
      <c r="N258" s="246"/>
      <c r="O258" s="186"/>
      <c r="P258" s="281"/>
      <c r="Q258" s="43"/>
      <c r="S258" s="273">
        <f t="shared" si="15"/>
        <v>0.17</v>
      </c>
      <c r="T258" s="56">
        <f t="shared" si="16"/>
        <v>0</v>
      </c>
    </row>
    <row r="259" spans="12:20" x14ac:dyDescent="0.2">
      <c r="L259" s="177"/>
      <c r="M259" s="185"/>
      <c r="N259" s="246"/>
      <c r="O259" s="186"/>
      <c r="P259" s="281"/>
      <c r="Q259" s="43"/>
      <c r="S259" s="273">
        <f t="shared" si="15"/>
        <v>0.17</v>
      </c>
      <c r="T259" s="56">
        <f t="shared" si="16"/>
        <v>0</v>
      </c>
    </row>
    <row r="260" spans="12:20" x14ac:dyDescent="0.2">
      <c r="L260" s="177"/>
      <c r="M260" s="185"/>
      <c r="N260" s="246"/>
      <c r="O260" s="186"/>
      <c r="P260" s="281"/>
      <c r="Q260" s="43"/>
      <c r="S260" s="273">
        <f t="shared" si="15"/>
        <v>0.17</v>
      </c>
      <c r="T260" s="56">
        <f t="shared" si="16"/>
        <v>0</v>
      </c>
    </row>
    <row r="261" spans="12:20" x14ac:dyDescent="0.2">
      <c r="L261" s="177"/>
      <c r="M261" s="185"/>
      <c r="N261" s="246"/>
      <c r="O261" s="186"/>
      <c r="P261" s="281"/>
      <c r="Q261" s="43"/>
      <c r="S261" s="273">
        <f t="shared" si="15"/>
        <v>0.17</v>
      </c>
      <c r="T261" s="56">
        <f t="shared" si="16"/>
        <v>0</v>
      </c>
    </row>
    <row r="262" spans="12:20" x14ac:dyDescent="0.2">
      <c r="L262" s="177"/>
      <c r="M262" s="185"/>
      <c r="N262" s="246"/>
      <c r="O262" s="186"/>
      <c r="P262" s="281"/>
      <c r="Q262" s="43"/>
      <c r="S262" s="273">
        <f t="shared" si="15"/>
        <v>0.17</v>
      </c>
      <c r="T262" s="56">
        <f t="shared" si="16"/>
        <v>0</v>
      </c>
    </row>
    <row r="263" spans="12:20" x14ac:dyDescent="0.2">
      <c r="L263" s="177"/>
      <c r="M263" s="185"/>
      <c r="N263" s="246"/>
      <c r="O263" s="186"/>
      <c r="P263" s="281"/>
      <c r="Q263" s="43"/>
      <c r="S263" s="273">
        <f t="shared" si="15"/>
        <v>0.17</v>
      </c>
      <c r="T263" s="56">
        <f t="shared" si="16"/>
        <v>0</v>
      </c>
    </row>
    <row r="264" spans="12:20" x14ac:dyDescent="0.2">
      <c r="L264" s="177"/>
      <c r="M264" s="185"/>
      <c r="N264" s="246"/>
      <c r="O264" s="186"/>
      <c r="P264" s="281"/>
      <c r="Q264" s="43"/>
      <c r="S264" s="273">
        <f t="shared" si="15"/>
        <v>0.17</v>
      </c>
      <c r="T264" s="56">
        <f t="shared" si="16"/>
        <v>0</v>
      </c>
    </row>
    <row r="265" spans="12:20" x14ac:dyDescent="0.2">
      <c r="L265" s="177"/>
      <c r="M265" s="185"/>
      <c r="N265" s="246"/>
      <c r="O265" s="186"/>
      <c r="P265" s="281"/>
      <c r="Q265" s="43"/>
      <c r="S265" s="273">
        <f t="shared" si="15"/>
        <v>0.17</v>
      </c>
      <c r="T265" s="56">
        <f t="shared" si="16"/>
        <v>0</v>
      </c>
    </row>
    <row r="266" spans="12:20" x14ac:dyDescent="0.2">
      <c r="L266" s="177"/>
      <c r="M266" s="185"/>
      <c r="N266" s="246"/>
      <c r="O266" s="186"/>
      <c r="P266" s="281"/>
      <c r="Q266" s="43"/>
      <c r="S266" s="273">
        <f t="shared" si="15"/>
        <v>0.17</v>
      </c>
      <c r="T266" s="56">
        <f t="shared" si="16"/>
        <v>0</v>
      </c>
    </row>
    <row r="267" spans="12:20" x14ac:dyDescent="0.2">
      <c r="L267" s="177"/>
      <c r="M267" s="185"/>
      <c r="N267" s="246"/>
      <c r="O267" s="186"/>
      <c r="P267" s="281"/>
      <c r="Q267" s="43"/>
      <c r="S267" s="273">
        <f t="shared" ref="S267:S298" si="17">$AG$2</f>
        <v>0.17</v>
      </c>
      <c r="T267" s="56">
        <f t="shared" ref="T267:T298" si="18">IF(M267=$AC$10,N267-N267/(1+S267),0)</f>
        <v>0</v>
      </c>
    </row>
    <row r="268" spans="12:20" x14ac:dyDescent="0.2">
      <c r="L268" s="177"/>
      <c r="M268" s="185"/>
      <c r="N268" s="246"/>
      <c r="O268" s="186"/>
      <c r="P268" s="281"/>
      <c r="Q268" s="43"/>
      <c r="S268" s="273">
        <f t="shared" si="17"/>
        <v>0.17</v>
      </c>
      <c r="T268" s="56">
        <f t="shared" si="18"/>
        <v>0</v>
      </c>
    </row>
    <row r="269" spans="12:20" x14ac:dyDescent="0.2">
      <c r="L269" s="177"/>
      <c r="M269" s="185"/>
      <c r="N269" s="246"/>
      <c r="O269" s="186"/>
      <c r="P269" s="281"/>
      <c r="Q269" s="43"/>
      <c r="S269" s="273">
        <f t="shared" si="17"/>
        <v>0.17</v>
      </c>
      <c r="T269" s="56">
        <f t="shared" si="18"/>
        <v>0</v>
      </c>
    </row>
    <row r="270" spans="12:20" x14ac:dyDescent="0.2">
      <c r="L270" s="177"/>
      <c r="M270" s="185"/>
      <c r="N270" s="246"/>
      <c r="O270" s="186"/>
      <c r="P270" s="281"/>
      <c r="Q270" s="43"/>
      <c r="S270" s="273">
        <f t="shared" si="17"/>
        <v>0.17</v>
      </c>
      <c r="T270" s="56">
        <f t="shared" si="18"/>
        <v>0</v>
      </c>
    </row>
    <row r="271" spans="12:20" x14ac:dyDescent="0.2">
      <c r="L271" s="177"/>
      <c r="M271" s="185"/>
      <c r="N271" s="246"/>
      <c r="O271" s="186"/>
      <c r="P271" s="281"/>
      <c r="Q271" s="43"/>
      <c r="S271" s="273">
        <f t="shared" si="17"/>
        <v>0.17</v>
      </c>
      <c r="T271" s="56">
        <f t="shared" si="18"/>
        <v>0</v>
      </c>
    </row>
    <row r="272" spans="12:20" x14ac:dyDescent="0.2">
      <c r="L272" s="177"/>
      <c r="M272" s="185"/>
      <c r="N272" s="246"/>
      <c r="O272" s="186"/>
      <c r="P272" s="281"/>
      <c r="Q272" s="43"/>
      <c r="S272" s="273">
        <f t="shared" si="17"/>
        <v>0.17</v>
      </c>
      <c r="T272" s="56">
        <f t="shared" si="18"/>
        <v>0</v>
      </c>
    </row>
    <row r="273" spans="12:20" x14ac:dyDescent="0.2">
      <c r="L273" s="177"/>
      <c r="M273" s="185"/>
      <c r="N273" s="246"/>
      <c r="O273" s="186"/>
      <c r="P273" s="281"/>
      <c r="Q273" s="43"/>
      <c r="S273" s="273">
        <f t="shared" si="17"/>
        <v>0.17</v>
      </c>
      <c r="T273" s="56">
        <f t="shared" si="18"/>
        <v>0</v>
      </c>
    </row>
    <row r="274" spans="12:20" x14ac:dyDescent="0.2">
      <c r="L274" s="177"/>
      <c r="M274" s="185"/>
      <c r="N274" s="246"/>
      <c r="O274" s="186"/>
      <c r="P274" s="281"/>
      <c r="Q274" s="43"/>
      <c r="S274" s="273">
        <f t="shared" si="17"/>
        <v>0.17</v>
      </c>
      <c r="T274" s="56">
        <f t="shared" si="18"/>
        <v>0</v>
      </c>
    </row>
    <row r="275" spans="12:20" x14ac:dyDescent="0.2">
      <c r="L275" s="177"/>
      <c r="M275" s="185"/>
      <c r="N275" s="246"/>
      <c r="O275" s="186"/>
      <c r="P275" s="281"/>
      <c r="Q275" s="43"/>
      <c r="S275" s="273">
        <f t="shared" si="17"/>
        <v>0.17</v>
      </c>
      <c r="T275" s="56">
        <f t="shared" si="18"/>
        <v>0</v>
      </c>
    </row>
    <row r="276" spans="12:20" x14ac:dyDescent="0.2">
      <c r="L276" s="177"/>
      <c r="M276" s="185"/>
      <c r="N276" s="246"/>
      <c r="O276" s="186"/>
      <c r="P276" s="281"/>
      <c r="Q276" s="43"/>
      <c r="S276" s="273">
        <f t="shared" si="17"/>
        <v>0.17</v>
      </c>
      <c r="T276" s="56">
        <f t="shared" si="18"/>
        <v>0</v>
      </c>
    </row>
    <row r="277" spans="12:20" x14ac:dyDescent="0.2">
      <c r="L277" s="177"/>
      <c r="M277" s="185"/>
      <c r="N277" s="246"/>
      <c r="O277" s="186"/>
      <c r="P277" s="281"/>
      <c r="Q277" s="43"/>
      <c r="S277" s="273">
        <f t="shared" si="17"/>
        <v>0.17</v>
      </c>
      <c r="T277" s="56">
        <f t="shared" si="18"/>
        <v>0</v>
      </c>
    </row>
    <row r="278" spans="12:20" x14ac:dyDescent="0.2">
      <c r="L278" s="177"/>
      <c r="M278" s="185"/>
      <c r="N278" s="246"/>
      <c r="O278" s="186"/>
      <c r="P278" s="281"/>
      <c r="Q278" s="43"/>
      <c r="S278" s="273">
        <f t="shared" si="17"/>
        <v>0.17</v>
      </c>
      <c r="T278" s="56">
        <f t="shared" si="18"/>
        <v>0</v>
      </c>
    </row>
    <row r="279" spans="12:20" x14ac:dyDescent="0.2">
      <c r="L279" s="177"/>
      <c r="M279" s="185"/>
      <c r="N279" s="246"/>
      <c r="O279" s="186"/>
      <c r="P279" s="281"/>
      <c r="Q279" s="43"/>
      <c r="S279" s="273">
        <f t="shared" si="17"/>
        <v>0.17</v>
      </c>
      <c r="T279" s="56">
        <f t="shared" si="18"/>
        <v>0</v>
      </c>
    </row>
    <row r="280" spans="12:20" x14ac:dyDescent="0.2">
      <c r="L280" s="177"/>
      <c r="M280" s="185"/>
      <c r="N280" s="246"/>
      <c r="O280" s="186"/>
      <c r="P280" s="281"/>
      <c r="Q280" s="43"/>
      <c r="S280" s="273">
        <f t="shared" si="17"/>
        <v>0.17</v>
      </c>
      <c r="T280" s="56">
        <f t="shared" si="18"/>
        <v>0</v>
      </c>
    </row>
    <row r="281" spans="12:20" x14ac:dyDescent="0.2">
      <c r="L281" s="177"/>
      <c r="M281" s="185"/>
      <c r="N281" s="246"/>
      <c r="O281" s="186"/>
      <c r="P281" s="281"/>
      <c r="Q281" s="43"/>
      <c r="S281" s="273">
        <f t="shared" si="17"/>
        <v>0.17</v>
      </c>
      <c r="T281" s="56">
        <f t="shared" si="18"/>
        <v>0</v>
      </c>
    </row>
    <row r="282" spans="12:20" x14ac:dyDescent="0.2">
      <c r="L282" s="177"/>
      <c r="M282" s="185"/>
      <c r="N282" s="246"/>
      <c r="O282" s="186"/>
      <c r="P282" s="281"/>
      <c r="Q282" s="43"/>
      <c r="S282" s="273">
        <f t="shared" si="17"/>
        <v>0.17</v>
      </c>
      <c r="T282" s="56">
        <f t="shared" si="18"/>
        <v>0</v>
      </c>
    </row>
    <row r="283" spans="12:20" x14ac:dyDescent="0.2">
      <c r="L283" s="177"/>
      <c r="M283" s="185"/>
      <c r="N283" s="246"/>
      <c r="O283" s="186"/>
      <c r="P283" s="281"/>
      <c r="Q283" s="43"/>
      <c r="S283" s="273">
        <f t="shared" si="17"/>
        <v>0.17</v>
      </c>
      <c r="T283" s="56">
        <f t="shared" si="18"/>
        <v>0</v>
      </c>
    </row>
    <row r="284" spans="12:20" x14ac:dyDescent="0.2">
      <c r="L284" s="177"/>
      <c r="M284" s="185"/>
      <c r="N284" s="246"/>
      <c r="O284" s="186"/>
      <c r="P284" s="281"/>
      <c r="Q284" s="43"/>
      <c r="S284" s="273">
        <f t="shared" si="17"/>
        <v>0.17</v>
      </c>
      <c r="T284" s="56">
        <f t="shared" si="18"/>
        <v>0</v>
      </c>
    </row>
    <row r="285" spans="12:20" x14ac:dyDescent="0.2">
      <c r="L285" s="177"/>
      <c r="M285" s="185"/>
      <c r="N285" s="246"/>
      <c r="O285" s="186"/>
      <c r="P285" s="281"/>
      <c r="Q285" s="43"/>
      <c r="S285" s="273">
        <f t="shared" si="17"/>
        <v>0.17</v>
      </c>
      <c r="T285" s="56">
        <f t="shared" si="18"/>
        <v>0</v>
      </c>
    </row>
    <row r="286" spans="12:20" x14ac:dyDescent="0.2">
      <c r="L286" s="177"/>
      <c r="M286" s="185"/>
      <c r="N286" s="246"/>
      <c r="O286" s="186"/>
      <c r="P286" s="281"/>
      <c r="Q286" s="43"/>
      <c r="S286" s="273">
        <f t="shared" si="17"/>
        <v>0.17</v>
      </c>
      <c r="T286" s="56">
        <f t="shared" si="18"/>
        <v>0</v>
      </c>
    </row>
    <row r="287" spans="12:20" x14ac:dyDescent="0.2">
      <c r="L287" s="177"/>
      <c r="M287" s="185"/>
      <c r="N287" s="246"/>
      <c r="O287" s="186"/>
      <c r="P287" s="281"/>
      <c r="Q287" s="43"/>
      <c r="S287" s="273">
        <f t="shared" si="17"/>
        <v>0.17</v>
      </c>
      <c r="T287" s="56">
        <f t="shared" si="18"/>
        <v>0</v>
      </c>
    </row>
    <row r="288" spans="12:20" x14ac:dyDescent="0.2">
      <c r="L288" s="177"/>
      <c r="M288" s="185"/>
      <c r="N288" s="246"/>
      <c r="O288" s="186"/>
      <c r="P288" s="281"/>
      <c r="Q288" s="43"/>
      <c r="S288" s="273">
        <f t="shared" si="17"/>
        <v>0.17</v>
      </c>
      <c r="T288" s="56">
        <f t="shared" si="18"/>
        <v>0</v>
      </c>
    </row>
    <row r="289" spans="12:20" x14ac:dyDescent="0.2">
      <c r="L289" s="177"/>
      <c r="M289" s="185"/>
      <c r="N289" s="246"/>
      <c r="O289" s="186"/>
      <c r="P289" s="281"/>
      <c r="Q289" s="43"/>
      <c r="S289" s="273">
        <f t="shared" si="17"/>
        <v>0.17</v>
      </c>
      <c r="T289" s="56">
        <f t="shared" si="18"/>
        <v>0</v>
      </c>
    </row>
    <row r="290" spans="12:20" x14ac:dyDescent="0.2">
      <c r="L290" s="177"/>
      <c r="M290" s="185"/>
      <c r="N290" s="246"/>
      <c r="O290" s="186"/>
      <c r="P290" s="281"/>
      <c r="Q290" s="43"/>
      <c r="S290" s="273">
        <f t="shared" si="17"/>
        <v>0.17</v>
      </c>
      <c r="T290" s="56">
        <f t="shared" si="18"/>
        <v>0</v>
      </c>
    </row>
    <row r="291" spans="12:20" x14ac:dyDescent="0.2">
      <c r="L291" s="177"/>
      <c r="M291" s="185"/>
      <c r="N291" s="246"/>
      <c r="O291" s="186"/>
      <c r="P291" s="281"/>
      <c r="Q291" s="43"/>
      <c r="S291" s="273">
        <f t="shared" si="17"/>
        <v>0.17</v>
      </c>
      <c r="T291" s="56">
        <f t="shared" si="18"/>
        <v>0</v>
      </c>
    </row>
    <row r="292" spans="12:20" x14ac:dyDescent="0.2">
      <c r="L292" s="177"/>
      <c r="M292" s="185"/>
      <c r="N292" s="246"/>
      <c r="O292" s="186"/>
      <c r="P292" s="281"/>
      <c r="Q292" s="43"/>
      <c r="S292" s="273">
        <f t="shared" si="17"/>
        <v>0.17</v>
      </c>
      <c r="T292" s="56">
        <f t="shared" si="18"/>
        <v>0</v>
      </c>
    </row>
    <row r="293" spans="12:20" x14ac:dyDescent="0.2">
      <c r="L293" s="177"/>
      <c r="M293" s="185"/>
      <c r="N293" s="246"/>
      <c r="O293" s="186"/>
      <c r="P293" s="281"/>
      <c r="Q293" s="43"/>
      <c r="S293" s="273">
        <f t="shared" si="17"/>
        <v>0.17</v>
      </c>
      <c r="T293" s="56">
        <f t="shared" si="18"/>
        <v>0</v>
      </c>
    </row>
    <row r="294" spans="12:20" x14ac:dyDescent="0.2">
      <c r="L294" s="177"/>
      <c r="M294" s="185"/>
      <c r="N294" s="246"/>
      <c r="O294" s="186"/>
      <c r="P294" s="281"/>
      <c r="Q294" s="43"/>
      <c r="S294" s="273">
        <f t="shared" si="17"/>
        <v>0.17</v>
      </c>
      <c r="T294" s="56">
        <f t="shared" si="18"/>
        <v>0</v>
      </c>
    </row>
    <row r="295" spans="12:20" x14ac:dyDescent="0.2">
      <c r="L295" s="177"/>
      <c r="M295" s="185"/>
      <c r="N295" s="246"/>
      <c r="O295" s="186"/>
      <c r="P295" s="281"/>
      <c r="Q295" s="43"/>
      <c r="S295" s="273">
        <f t="shared" si="17"/>
        <v>0.17</v>
      </c>
      <c r="T295" s="56">
        <f t="shared" si="18"/>
        <v>0</v>
      </c>
    </row>
    <row r="296" spans="12:20" x14ac:dyDescent="0.2">
      <c r="L296" s="177"/>
      <c r="M296" s="185"/>
      <c r="N296" s="246"/>
      <c r="O296" s="186"/>
      <c r="P296" s="281"/>
      <c r="Q296" s="43"/>
      <c r="S296" s="273">
        <f t="shared" si="17"/>
        <v>0.17</v>
      </c>
      <c r="T296" s="56">
        <f t="shared" si="18"/>
        <v>0</v>
      </c>
    </row>
    <row r="297" spans="12:20" x14ac:dyDescent="0.2">
      <c r="L297" s="177"/>
      <c r="M297" s="185"/>
      <c r="N297" s="246"/>
      <c r="O297" s="186"/>
      <c r="P297" s="281"/>
      <c r="Q297" s="43"/>
      <c r="S297" s="273">
        <f t="shared" si="17"/>
        <v>0.17</v>
      </c>
      <c r="T297" s="56">
        <f t="shared" si="18"/>
        <v>0</v>
      </c>
    </row>
    <row r="298" spans="12:20" ht="15" thickBot="1" x14ac:dyDescent="0.25">
      <c r="L298" s="189"/>
      <c r="M298" s="190"/>
      <c r="N298" s="247"/>
      <c r="O298" s="190"/>
      <c r="P298" s="282"/>
      <c r="Q298" s="43"/>
      <c r="S298" s="273">
        <f t="shared" si="17"/>
        <v>0.17</v>
      </c>
      <c r="T298" s="56">
        <f t="shared" si="18"/>
        <v>0</v>
      </c>
    </row>
    <row r="299" spans="12:20" ht="15.75" x14ac:dyDescent="0.2">
      <c r="L299" s="10"/>
      <c r="M299" s="15"/>
      <c r="N299" s="15"/>
      <c r="O299" s="38"/>
      <c r="P299" s="38"/>
      <c r="Q299" s="38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I11:I44">
    <cfRule type="expression" dxfId="27" priority="10" stopIfTrue="1">
      <formula>$C$6=$AF$1</formula>
    </cfRule>
  </conditionalFormatting>
  <conditionalFormatting sqref="L11:Q298">
    <cfRule type="expression" dxfId="26" priority="9" stopIfTrue="1">
      <formula>$M11=$AC$10</formula>
    </cfRule>
  </conditionalFormatting>
  <conditionalFormatting sqref="M5:N7">
    <cfRule type="expression" dxfId="25" priority="8" stopIfTrue="1">
      <formula>$C$6=$AF$1</formula>
    </cfRule>
  </conditionalFormatting>
  <conditionalFormatting sqref="H2:H3 H6:H7">
    <cfRule type="cellIs" dxfId="24" priority="6" stopIfTrue="1" operator="lessThan">
      <formula>0</formula>
    </cfRule>
    <cfRule type="cellIs" dxfId="23" priority="7" stopIfTrue="1" operator="greaterThan">
      <formula>0</formula>
    </cfRule>
  </conditionalFormatting>
  <conditionalFormatting sqref="E11:E44">
    <cfRule type="cellIs" dxfId="22" priority="4" stopIfTrue="1" operator="equal">
      <formula>$AD$2</formula>
    </cfRule>
  </conditionalFormatting>
  <conditionalFormatting sqref="D11:D44">
    <cfRule type="cellIs" dxfId="21" priority="3" stopIfTrue="1" operator="equal">
      <formula>$AE$1</formula>
    </cfRule>
  </conditionalFormatting>
  <conditionalFormatting sqref="J7">
    <cfRule type="cellIs" dxfId="20" priority="1" stopIfTrue="1" operator="lessThan">
      <formula>0</formula>
    </cfRule>
    <cfRule type="cellIs" dxfId="19" priority="2" stopIfTrue="1" operator="greaterThan">
      <formula>0</formula>
    </cfRule>
  </conditionalFormatting>
  <dataValidations count="7">
    <dataValidation type="custom" showInputMessage="1" showErrorMessage="1" error="חובה למלא את שם הסעיף לפני מילוי הסכום" sqref="N11:N298">
      <formula1>ISTEXT(M11)</formula1>
    </dataValidation>
    <dataValidation type="list" showInputMessage="1" showErrorMessage="1" sqref="M11:M298">
      <formula1>$AC$10:$AC$44</formula1>
    </dataValidation>
    <dataValidation type="list" allowBlank="1" showInputMessage="1" sqref="O11:O298">
      <formula1>$AC$1:$AC$5</formula1>
    </dataValidation>
    <dataValidation type="list" allowBlank="1" showInputMessage="1" showErrorMessage="1" sqref="C6">
      <formula1>$AF$1:$AF$2</formula1>
    </dataValidation>
    <dataValidation type="list" allowBlank="1" showInputMessage="1" showErrorMessage="1" sqref="C7 D11:D44">
      <formula1>$AE$1:$AE$2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>
      <formula1>C26&lt;2500</formula1>
    </dataValidation>
    <dataValidation type="list" allowBlank="1" showInputMessage="1" showErrorMessage="1" sqref="U13:U48 E11:E44">
      <formula1>$AD$1:$AD$2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125" defaultRowHeight="14.25" x14ac:dyDescent="0.2"/>
  <cols>
    <col min="1" max="1" width="1.125" style="1" customWidth="1"/>
    <col min="2" max="2" width="29" style="1" customWidth="1"/>
    <col min="3" max="3" width="9.375" style="1" customWidth="1"/>
    <col min="4" max="5" width="10" style="1" customWidth="1"/>
    <col min="6" max="6" width="11.625" style="1" hidden="1" customWidth="1"/>
    <col min="7" max="8" width="10" style="1" customWidth="1"/>
    <col min="9" max="9" width="6.125" style="1" customWidth="1"/>
    <col min="10" max="10" width="10.75" style="1" customWidth="1"/>
    <col min="11" max="11" width="2.875" style="1" customWidth="1"/>
    <col min="12" max="12" width="3.75" style="1" customWidth="1"/>
    <col min="13" max="13" width="31.625" style="1" customWidth="1"/>
    <col min="14" max="14" width="9.875" style="1" customWidth="1"/>
    <col min="15" max="15" width="10.125" style="2" customWidth="1"/>
    <col min="16" max="16" width="38.25" style="2" customWidth="1"/>
    <col min="17" max="17" width="11.625" style="20" customWidth="1"/>
    <col min="18" max="18" width="5.875" style="1" hidden="1" customWidth="1"/>
    <col min="19" max="19" width="9.875" style="1" hidden="1" customWidth="1"/>
    <col min="20" max="20" width="11.75" style="1" hidden="1" customWidth="1"/>
    <col min="21" max="21" width="9.125" style="1" hidden="1" customWidth="1"/>
    <col min="22" max="22" width="15.375" style="1" hidden="1" customWidth="1"/>
    <col min="23" max="23" width="10.25" style="1" hidden="1" customWidth="1"/>
    <col min="24" max="24" width="13.125" style="1" customWidth="1"/>
    <col min="25" max="25" width="14.625" style="1" customWidth="1"/>
    <col min="26" max="26" width="9.125" style="1"/>
    <col min="27" max="27" width="0" style="1" hidden="1" customWidth="1"/>
    <col min="28" max="28" width="9.125" style="1" hidden="1" customWidth="1"/>
    <col min="29" max="36" width="9.125" style="56" hidden="1" customWidth="1"/>
    <col min="37" max="37" width="9.125" style="1" hidden="1" customWidth="1"/>
    <col min="38" max="39" width="0" style="1" hidden="1" customWidth="1"/>
    <col min="40" max="40" width="10.625" style="1" hidden="1" customWidth="1"/>
    <col min="41" max="16384" width="9.125" style="1"/>
  </cols>
  <sheetData>
    <row r="1" spans="1:40" ht="10.5" customHeight="1" thickBot="1" x14ac:dyDescent="0.25">
      <c r="A1" s="10"/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2"/>
      <c r="P1" s="12"/>
      <c r="R1" s="10"/>
      <c r="AC1" s="56" t="s">
        <v>57</v>
      </c>
      <c r="AD1" s="56" t="s">
        <v>153</v>
      </c>
      <c r="AE1" s="56" t="s">
        <v>63</v>
      </c>
      <c r="AF1" s="56" t="s">
        <v>36</v>
      </c>
      <c r="AG1" s="57" t="s">
        <v>84</v>
      </c>
    </row>
    <row r="2" spans="1:40" ht="15.75" customHeight="1" x14ac:dyDescent="0.3">
      <c r="A2" s="10"/>
      <c r="B2" s="97" t="s">
        <v>27</v>
      </c>
      <c r="C2" s="255">
        <f>'שיקוף לעסק'!C2</f>
        <v>0</v>
      </c>
      <c r="D2" s="317"/>
      <c r="E2" s="453" t="s">
        <v>15</v>
      </c>
      <c r="F2" s="454"/>
      <c r="G2" s="455"/>
      <c r="H2" s="319">
        <f>N4-N5-N2</f>
        <v>0</v>
      </c>
      <c r="I2" s="10"/>
      <c r="J2" s="10"/>
      <c r="K2" s="39"/>
      <c r="L2" s="29"/>
      <c r="M2" s="286" t="s">
        <v>49</v>
      </c>
      <c r="N2" s="287">
        <f>SUMIF(D11:D44,AE1,H11:H44)+SUMIF(D11:D44,AE2,F11:F44)</f>
        <v>0</v>
      </c>
      <c r="O2" s="20"/>
      <c r="P2" s="101"/>
      <c r="R2" s="10"/>
      <c r="AC2" s="56" t="s">
        <v>78</v>
      </c>
      <c r="AD2" s="56" t="s">
        <v>154</v>
      </c>
      <c r="AE2" s="56" t="s">
        <v>64</v>
      </c>
      <c r="AF2" s="56" t="s">
        <v>37</v>
      </c>
      <c r="AG2" s="58">
        <f>IF(C6=AF2,'שיעורי מס'!D5,0)</f>
        <v>0.17</v>
      </c>
    </row>
    <row r="3" spans="1:40" ht="15.75" customHeight="1" x14ac:dyDescent="0.3">
      <c r="A3" s="10"/>
      <c r="B3" s="98" t="s">
        <v>25</v>
      </c>
      <c r="C3" s="256">
        <f>אוק!C3</f>
        <v>0</v>
      </c>
      <c r="D3" s="317"/>
      <c r="E3" s="456" t="s">
        <v>61</v>
      </c>
      <c r="F3" s="457"/>
      <c r="G3" s="458"/>
      <c r="H3" s="320">
        <f>N4-N5-N3</f>
        <v>0</v>
      </c>
      <c r="I3" s="10"/>
      <c r="J3" s="10"/>
      <c r="K3" s="40"/>
      <c r="L3" s="30"/>
      <c r="M3" s="47" t="s">
        <v>149</v>
      </c>
      <c r="N3" s="48">
        <f>H45</f>
        <v>0</v>
      </c>
      <c r="O3" s="20"/>
      <c r="P3" s="102"/>
      <c r="R3" s="10"/>
      <c r="AC3" s="56" t="s">
        <v>79</v>
      </c>
    </row>
    <row r="4" spans="1:40" ht="15.75" customHeight="1" thickBot="1" x14ac:dyDescent="0.3">
      <c r="A4" s="10"/>
      <c r="B4" s="98" t="s">
        <v>39</v>
      </c>
      <c r="C4" s="272" t="str">
        <f>TEXT(DATE(2000,MOD((VLOOKUP(אוק!C4,ינו!V11:W22,2,)+1),12),1),"mmmm")</f>
        <v>נובמבר</v>
      </c>
      <c r="D4" s="325"/>
      <c r="E4" s="459" t="s">
        <v>16</v>
      </c>
      <c r="F4" s="460"/>
      <c r="G4" s="461"/>
      <c r="H4" s="321">
        <f>AJ23</f>
        <v>0</v>
      </c>
      <c r="I4" s="10"/>
      <c r="J4" s="10"/>
      <c r="K4" s="39"/>
      <c r="L4" s="29"/>
      <c r="M4" s="49" t="s">
        <v>48</v>
      </c>
      <c r="N4" s="48">
        <f>SUMIF(M11:M298,AC10,N11:N298)</f>
        <v>0</v>
      </c>
      <c r="O4" s="12"/>
      <c r="P4" s="44"/>
      <c r="Q4" s="35"/>
      <c r="R4" s="10"/>
      <c r="AC4" s="114" t="s">
        <v>80</v>
      </c>
    </row>
    <row r="5" spans="1:40" ht="15.75" customHeight="1" thickBot="1" x14ac:dyDescent="0.3">
      <c r="A5" s="10"/>
      <c r="B5" s="99" t="s">
        <v>26</v>
      </c>
      <c r="C5" s="116">
        <f>אוק!C5</f>
        <v>2.25</v>
      </c>
      <c r="D5" s="199"/>
      <c r="E5" s="462" t="s">
        <v>33</v>
      </c>
      <c r="F5" s="463"/>
      <c r="G5" s="464"/>
      <c r="H5" s="322">
        <f>AJ30</f>
        <v>0</v>
      </c>
      <c r="I5" s="10"/>
      <c r="J5" s="471" t="s">
        <v>158</v>
      </c>
      <c r="K5" s="472"/>
      <c r="L5" s="29"/>
      <c r="M5" s="49" t="s">
        <v>50</v>
      </c>
      <c r="N5" s="48">
        <f>SUM(T11:T298)</f>
        <v>0</v>
      </c>
      <c r="O5" s="12"/>
      <c r="P5" s="206" t="s">
        <v>115</v>
      </c>
      <c r="Q5" s="45"/>
      <c r="R5" s="10"/>
      <c r="AC5" s="114" t="s">
        <v>81</v>
      </c>
    </row>
    <row r="6" spans="1:40" ht="15.75" customHeight="1" thickBot="1" x14ac:dyDescent="0.3">
      <c r="A6" s="10"/>
      <c r="B6" s="99" t="s">
        <v>38</v>
      </c>
      <c r="C6" s="116" t="str">
        <f>אוק!C6</f>
        <v>מורשה</v>
      </c>
      <c r="D6" s="199"/>
      <c r="E6" s="465" t="s">
        <v>17</v>
      </c>
      <c r="F6" s="466"/>
      <c r="G6" s="467"/>
      <c r="H6" s="323">
        <f>H2-H4-H5</f>
        <v>0</v>
      </c>
      <c r="I6" s="10"/>
      <c r="J6" s="473"/>
      <c r="K6" s="474"/>
      <c r="L6" s="22"/>
      <c r="M6" s="50" t="s">
        <v>150</v>
      </c>
      <c r="N6" s="48">
        <f>J45</f>
        <v>0</v>
      </c>
      <c r="P6" s="154" t="s">
        <v>95</v>
      </c>
      <c r="Q6" s="34"/>
      <c r="R6" s="10"/>
    </row>
    <row r="7" spans="1:40" ht="15.75" customHeight="1" thickBot="1" x14ac:dyDescent="0.3">
      <c r="A7" s="10"/>
      <c r="B7" s="100" t="s">
        <v>65</v>
      </c>
      <c r="C7" s="117" t="str">
        <f>אוק!C7</f>
        <v>לא</v>
      </c>
      <c r="D7" s="199"/>
      <c r="E7" s="468" t="s">
        <v>47</v>
      </c>
      <c r="F7" s="469"/>
      <c r="G7" s="470"/>
      <c r="H7" s="323">
        <f>SUMIF(AL11:AL44,1,H11:H44)+SUMIF(AL11:AL44,1,J11:J44)-SUMIF(AM11:AM44,1,C11:C44)+SUMIF(AM11:AM44,1,H11:H44)+SUMIF(AM11:AM44,1,J11:J44)+SUMIF(AN11:AN44,1,C11:C44)</f>
        <v>0</v>
      </c>
      <c r="I7" s="10"/>
      <c r="J7" s="475">
        <f>IF(H6&gt;0,H6+H7,H7)</f>
        <v>0</v>
      </c>
      <c r="K7" s="476"/>
      <c r="L7" s="22"/>
      <c r="M7" s="51" t="s">
        <v>51</v>
      </c>
      <c r="N7" s="52">
        <f>N5-N6</f>
        <v>0</v>
      </c>
      <c r="O7" s="31"/>
      <c r="P7" s="155" t="s">
        <v>113</v>
      </c>
      <c r="Q7" s="31"/>
      <c r="R7" s="10"/>
    </row>
    <row r="8" spans="1:40" ht="5.25" customHeight="1" thickBot="1" x14ac:dyDescent="0.3">
      <c r="A8" s="10"/>
      <c r="B8" s="23"/>
      <c r="C8" s="24"/>
      <c r="D8" s="24"/>
      <c r="E8" s="24"/>
      <c r="F8" s="24"/>
      <c r="G8" s="24"/>
      <c r="H8" s="25"/>
      <c r="I8" s="25"/>
      <c r="J8" s="26"/>
      <c r="K8" s="26"/>
      <c r="L8" s="26"/>
      <c r="M8" s="26"/>
      <c r="N8" s="24"/>
      <c r="O8" s="27"/>
      <c r="P8" s="27"/>
      <c r="Q8" s="42"/>
      <c r="R8" s="10"/>
    </row>
    <row r="9" spans="1:40" ht="35.25" customHeight="1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1" t="s">
        <v>92</v>
      </c>
      <c r="O9" s="110"/>
      <c r="P9" s="12"/>
      <c r="R9" s="10"/>
      <c r="AL9" s="328" t="s">
        <v>159</v>
      </c>
      <c r="AM9" s="56"/>
      <c r="AN9" s="56"/>
    </row>
    <row r="10" spans="1:40" ht="33" customHeight="1" thickBot="1" x14ac:dyDescent="0.3">
      <c r="A10" s="10"/>
      <c r="B10" s="103" t="s">
        <v>1</v>
      </c>
      <c r="C10" s="104" t="s">
        <v>2</v>
      </c>
      <c r="D10" s="79" t="s">
        <v>151</v>
      </c>
      <c r="E10" s="82" t="s">
        <v>152</v>
      </c>
      <c r="F10" s="105" t="s">
        <v>142</v>
      </c>
      <c r="G10" s="106" t="s">
        <v>34</v>
      </c>
      <c r="H10" s="106" t="s">
        <v>62</v>
      </c>
      <c r="I10" s="106" t="str">
        <f>IF(C6=AF1,"[לא לשימוש]","% הכרה למע""מ")</f>
        <v>% הכרה למע"מ</v>
      </c>
      <c r="J10" s="104" t="str">
        <f>IF(C6=AF1,"[לא לשימוש]","מע""מ לקיזוז")</f>
        <v>מע"מ לקיזוז</v>
      </c>
      <c r="K10" s="10"/>
      <c r="L10" s="107" t="s">
        <v>77</v>
      </c>
      <c r="M10" s="108" t="s">
        <v>52</v>
      </c>
      <c r="N10" s="108" t="s">
        <v>2</v>
      </c>
      <c r="O10" s="108" t="s">
        <v>53</v>
      </c>
      <c r="P10" s="109" t="s">
        <v>54</v>
      </c>
      <c r="Q10" s="42"/>
      <c r="S10" s="113" t="s">
        <v>82</v>
      </c>
      <c r="T10" s="113" t="s">
        <v>83</v>
      </c>
      <c r="AC10" s="200" t="s">
        <v>55</v>
      </c>
      <c r="AL10" s="327" t="s">
        <v>155</v>
      </c>
      <c r="AM10" s="327" t="s">
        <v>156</v>
      </c>
      <c r="AN10" s="327" t="s">
        <v>157</v>
      </c>
    </row>
    <row r="11" spans="1:40" ht="15.75" customHeight="1" thickBot="1" x14ac:dyDescent="0.25">
      <c r="A11" s="10"/>
      <c r="B11" s="118" t="str">
        <f>אוק!B11</f>
        <v>שכר דירה</v>
      </c>
      <c r="C11" s="125">
        <f t="shared" ref="C11:C44" si="0">SUMIF($M$11:$M$298,B11,$N$11:$N$298)</f>
        <v>0</v>
      </c>
      <c r="D11" s="335" t="str">
        <f>IF($C$7=אוק!$C$7,אוק!D11,IF($C$7=$AE$2,'שיקוף לעסק'!AA11,'שיקוף לעסק'!AE11))</f>
        <v>לא</v>
      </c>
      <c r="E11" s="330" t="str">
        <f>IF($C$7=אוק!$C$7,אוק!E11,IF($C$7=$AE$2,'שיקוף לעסק'!AB11,'שיקוף לעסק'!AF11))</f>
        <v>עסק</v>
      </c>
      <c r="F11" s="122">
        <f>C11-J11</f>
        <v>0</v>
      </c>
      <c r="G11" s="121">
        <f>IF($C$7=אוק!$C$7,אוק!G11,IF($C$7=$AE$2,'שיקוף לעסק'!AC11,'שיקוף לעסק'!AG11))</f>
        <v>1</v>
      </c>
      <c r="H11" s="123">
        <f>G11*F11</f>
        <v>0</v>
      </c>
      <c r="I11" s="124">
        <f>IF($C$7=אוק!$C$7,אוק!I11,IF($C$7=$AE$2,'שיקוף לעסק'!AD11,'שיקוף לעסק'!AH11))</f>
        <v>1</v>
      </c>
      <c r="J11" s="125">
        <f>I11*(C11-(C11/(1+$AG$2)))</f>
        <v>0</v>
      </c>
      <c r="K11" s="10"/>
      <c r="L11" s="182"/>
      <c r="M11" s="183"/>
      <c r="N11" s="245"/>
      <c r="O11" s="183"/>
      <c r="P11" s="280"/>
      <c r="Q11" s="43"/>
      <c r="S11" s="273">
        <f t="shared" ref="S11:S74" si="1">$AG$2</f>
        <v>0.17</v>
      </c>
      <c r="T11" s="56">
        <f t="shared" ref="T11:T74" si="2">IF(M11=$AC$10,N11-N11/(1+S11),0)</f>
        <v>0</v>
      </c>
      <c r="AC11" s="77" t="str">
        <f>B11</f>
        <v>שכר דירה</v>
      </c>
      <c r="AH11" s="56" t="s">
        <v>85</v>
      </c>
      <c r="AL11" s="299">
        <f t="shared" ref="AL11:AL44" si="3">IF(D11=$AE$1,IF(E11=$AD$2,1,0),0)</f>
        <v>0</v>
      </c>
      <c r="AM11" s="299">
        <f t="shared" ref="AM11:AM44" si="4">IF(D11=$AE$1,IF(E11=$AD$1,1,0),0)</f>
        <v>0</v>
      </c>
      <c r="AN11" s="299">
        <f t="shared" ref="AN11:AN44" si="5">IF(D11=$AE$2,IF(E11=$AD$2,1,0),0)</f>
        <v>0</v>
      </c>
    </row>
    <row r="12" spans="1:40" ht="15.75" customHeight="1" thickBot="1" x14ac:dyDescent="0.3">
      <c r="A12" s="10"/>
      <c r="B12" s="119" t="str">
        <f>אוק!B12</f>
        <v>ארנונה</v>
      </c>
      <c r="C12" s="129">
        <f t="shared" si="0"/>
        <v>0</v>
      </c>
      <c r="D12" s="331" t="str">
        <f>IF($C$7=אוק!$C$7,אוק!D12,IF($C$7=$AE$2,'שיקוף לעסק'!AA12,'שיקוף לעסק'!AE12))</f>
        <v>לא</v>
      </c>
      <c r="E12" s="332" t="str">
        <f>IF($C$7=אוק!$C$7,אוק!E12,IF($C$7=$AE$2,'שיקוף לעסק'!AB12,'שיקוף לעסק'!AF12))</f>
        <v>עסק</v>
      </c>
      <c r="F12" s="126">
        <f t="shared" ref="F12:F44" si="6">C12-J12</f>
        <v>0</v>
      </c>
      <c r="G12" s="127">
        <f>IF($C$7=אוק!$C$7,אוק!G12,IF($C$7=$AE$2,'שיקוף לעסק'!AC12,'שיקוף לעסק'!AG12))</f>
        <v>1</v>
      </c>
      <c r="H12" s="123">
        <f t="shared" ref="H12:H44" si="7">G12*F12</f>
        <v>0</v>
      </c>
      <c r="I12" s="128">
        <f>IF($C$7=אוק!$C$7,אוק!I12,IF($C$7=$AE$2,'שיקוף לעסק'!AD12,'שיקוף לעסק'!AH12))</f>
        <v>0</v>
      </c>
      <c r="J12" s="129">
        <f t="shared" ref="J12:J44" si="8">I12*(C12-(C12/(1+$AG$2)))</f>
        <v>0</v>
      </c>
      <c r="K12" s="10"/>
      <c r="L12" s="184"/>
      <c r="M12" s="185"/>
      <c r="N12" s="246"/>
      <c r="O12" s="186"/>
      <c r="P12" s="281"/>
      <c r="Q12" s="43"/>
      <c r="S12" s="273">
        <f t="shared" si="1"/>
        <v>0.17</v>
      </c>
      <c r="T12" s="56">
        <f t="shared" si="2"/>
        <v>0</v>
      </c>
      <c r="AC12" s="77" t="str">
        <f t="shared" ref="AC12:AC27" si="9">B12</f>
        <v>ארנונה</v>
      </c>
      <c r="AG12" s="60"/>
      <c r="AH12" s="61"/>
      <c r="AI12" s="61"/>
      <c r="AJ12" s="62" t="s">
        <v>22</v>
      </c>
      <c r="AL12" s="299">
        <f t="shared" si="3"/>
        <v>0</v>
      </c>
      <c r="AM12" s="299">
        <f t="shared" si="4"/>
        <v>0</v>
      </c>
      <c r="AN12" s="299">
        <f t="shared" si="5"/>
        <v>0</v>
      </c>
    </row>
    <row r="13" spans="1:40" ht="15.75" customHeight="1" x14ac:dyDescent="0.25">
      <c r="A13" s="10"/>
      <c r="B13" s="119" t="str">
        <f>אוק!B13</f>
        <v>ועד בית</v>
      </c>
      <c r="C13" s="129">
        <f t="shared" si="0"/>
        <v>0</v>
      </c>
      <c r="D13" s="331" t="str">
        <f>IF($C$7=אוק!$C$7,אוק!D13,IF($C$7=$AE$2,'שיקוף לעסק'!AA13,'שיקוף לעסק'!AE13))</f>
        <v>לא</v>
      </c>
      <c r="E13" s="332" t="str">
        <f>IF($C$7=אוק!$C$7,אוק!E13,IF($C$7=$AE$2,'שיקוף לעסק'!AB13,'שיקוף לעסק'!AF13))</f>
        <v>עסק</v>
      </c>
      <c r="F13" s="126">
        <f t="shared" si="6"/>
        <v>0</v>
      </c>
      <c r="G13" s="127">
        <f>IF($C$7=אוק!$C$7,אוק!G13,IF($C$7=$AE$2,'שיקוף לעסק'!AC13,'שיקוף לעסק'!AG13))</f>
        <v>1</v>
      </c>
      <c r="H13" s="123">
        <f t="shared" si="7"/>
        <v>0</v>
      </c>
      <c r="I13" s="128">
        <f>IF($C$7=אוק!$C$7,אוק!I13,IF($C$7=$AE$2,'שיקוף לעסק'!AD13,'שיקוף לעסק'!AH13))</f>
        <v>0</v>
      </c>
      <c r="J13" s="129">
        <f t="shared" si="8"/>
        <v>0</v>
      </c>
      <c r="K13" s="10"/>
      <c r="L13" s="184"/>
      <c r="M13" s="185"/>
      <c r="N13" s="246"/>
      <c r="O13" s="186"/>
      <c r="P13" s="281"/>
      <c r="Q13" s="43"/>
      <c r="R13" s="10"/>
      <c r="S13" s="273">
        <f t="shared" si="1"/>
        <v>0.17</v>
      </c>
      <c r="T13" s="56">
        <f t="shared" si="2"/>
        <v>0</v>
      </c>
      <c r="AC13" s="77" t="str">
        <f t="shared" si="9"/>
        <v>ועד בית</v>
      </c>
      <c r="AG13" s="63"/>
      <c r="AH13" s="64"/>
      <c r="AI13" s="64"/>
      <c r="AJ13" s="65"/>
      <c r="AL13" s="299">
        <f t="shared" si="3"/>
        <v>0</v>
      </c>
      <c r="AM13" s="299">
        <f t="shared" si="4"/>
        <v>0</v>
      </c>
      <c r="AN13" s="299">
        <f t="shared" si="5"/>
        <v>0</v>
      </c>
    </row>
    <row r="14" spans="1:40" ht="15.75" customHeight="1" x14ac:dyDescent="0.25">
      <c r="A14" s="10"/>
      <c r="B14" s="119" t="str">
        <f>אוק!B14</f>
        <v>חשמל</v>
      </c>
      <c r="C14" s="129">
        <f t="shared" si="0"/>
        <v>0</v>
      </c>
      <c r="D14" s="331" t="str">
        <f>IF($C$7=אוק!$C$7,אוק!D14,IF($C$7=$AE$2,'שיקוף לעסק'!AA14,'שיקוף לעסק'!AE14))</f>
        <v>לא</v>
      </c>
      <c r="E14" s="332" t="str">
        <f>IF($C$7=אוק!$C$7,אוק!E14,IF($C$7=$AE$2,'שיקוף לעסק'!AB14,'שיקוף לעסק'!AF14))</f>
        <v>עסק</v>
      </c>
      <c r="F14" s="126">
        <f t="shared" si="6"/>
        <v>0</v>
      </c>
      <c r="G14" s="127">
        <f>IF($C$7=אוק!$C$7,אוק!G14,IF($C$7=$AE$2,'שיקוף לעסק'!AC14,'שיקוף לעסק'!AG14))</f>
        <v>1</v>
      </c>
      <c r="H14" s="123">
        <f t="shared" si="7"/>
        <v>0</v>
      </c>
      <c r="I14" s="128">
        <f>IF($C$7=אוק!$C$7,אוק!I14,IF($C$7=$AE$2,'שיקוף לעסק'!AD14,'שיקוף לעסק'!AH14))</f>
        <v>1</v>
      </c>
      <c r="J14" s="129">
        <f t="shared" si="8"/>
        <v>0</v>
      </c>
      <c r="K14" s="10"/>
      <c r="L14" s="187"/>
      <c r="M14" s="185"/>
      <c r="N14" s="246"/>
      <c r="O14" s="185"/>
      <c r="P14" s="281"/>
      <c r="Q14" s="43"/>
      <c r="R14" s="10"/>
      <c r="S14" s="273">
        <f t="shared" si="1"/>
        <v>0.17</v>
      </c>
      <c r="T14" s="56">
        <f t="shared" si="2"/>
        <v>0</v>
      </c>
      <c r="AC14" s="77" t="str">
        <f t="shared" si="9"/>
        <v>חשמל</v>
      </c>
      <c r="AG14" s="63"/>
      <c r="AH14" s="64"/>
      <c r="AI14" s="66"/>
      <c r="AJ14" s="65">
        <f>IF($H$3&gt;='שיעורי מס'!B10,'שיעורי מס'!D10*'שיעורי מס'!C10,IF($H$3&lt;='שיעורי מס'!B9,0,'שיעורי מס'!D10*($H$3-'שיעורי מס'!B9)))</f>
        <v>0</v>
      </c>
      <c r="AL14" s="299">
        <f t="shared" si="3"/>
        <v>0</v>
      </c>
      <c r="AM14" s="299">
        <f t="shared" si="4"/>
        <v>0</v>
      </c>
      <c r="AN14" s="299">
        <f t="shared" si="5"/>
        <v>0</v>
      </c>
    </row>
    <row r="15" spans="1:40" ht="15.75" customHeight="1" x14ac:dyDescent="0.25">
      <c r="A15" s="10"/>
      <c r="B15" s="119" t="str">
        <f>אוק!B15</f>
        <v>מים</v>
      </c>
      <c r="C15" s="129">
        <f t="shared" si="0"/>
        <v>0</v>
      </c>
      <c r="D15" s="331" t="str">
        <f>IF($C$7=אוק!$C$7,אוק!D15,IF($C$7=$AE$2,'שיקוף לעסק'!AA15,'שיקוף לעסק'!AE15))</f>
        <v>לא</v>
      </c>
      <c r="E15" s="332" t="str">
        <f>IF($C$7=אוק!$C$7,אוק!E15,IF($C$7=$AE$2,'שיקוף לעסק'!AB15,'שיקוף לעסק'!AF15))</f>
        <v>עסק</v>
      </c>
      <c r="F15" s="126">
        <f t="shared" si="6"/>
        <v>0</v>
      </c>
      <c r="G15" s="127">
        <f>IF($C$7=אוק!$C$7,אוק!G15,IF($C$7=$AE$2,'שיקוף לעסק'!AC15,'שיקוף לעסק'!AG15))</f>
        <v>1</v>
      </c>
      <c r="H15" s="123">
        <f t="shared" si="7"/>
        <v>0</v>
      </c>
      <c r="I15" s="128">
        <f>IF($C$7=אוק!$C$7,אוק!I15,IF($C$7=$AE$2,'שיקוף לעסק'!AD15,'שיקוף לעסק'!AH15))</f>
        <v>1</v>
      </c>
      <c r="J15" s="129">
        <f t="shared" si="8"/>
        <v>0</v>
      </c>
      <c r="K15" s="10"/>
      <c r="L15" s="177"/>
      <c r="M15" s="185"/>
      <c r="N15" s="246"/>
      <c r="O15" s="186"/>
      <c r="P15" s="281"/>
      <c r="Q15" s="43"/>
      <c r="R15" s="10"/>
      <c r="S15" s="273">
        <f t="shared" si="1"/>
        <v>0.17</v>
      </c>
      <c r="T15" s="56">
        <f t="shared" si="2"/>
        <v>0</v>
      </c>
      <c r="AC15" s="77" t="str">
        <f t="shared" si="9"/>
        <v>מים</v>
      </c>
      <c r="AG15" s="63"/>
      <c r="AH15" s="64"/>
      <c r="AI15" s="66"/>
      <c r="AJ15" s="65">
        <f>IF($H$3&gt;='שיעורי מס'!B11,'שיעורי מס'!D11*'שיעורי מס'!C11,IF($H$3&lt;='שיעורי מס'!B10,0,'שיעורי מס'!D11*($H$3-'שיעורי מס'!B10)))</f>
        <v>0</v>
      </c>
      <c r="AL15" s="299">
        <f t="shared" si="3"/>
        <v>0</v>
      </c>
      <c r="AM15" s="299">
        <f t="shared" si="4"/>
        <v>0</v>
      </c>
      <c r="AN15" s="299">
        <f t="shared" si="5"/>
        <v>0</v>
      </c>
    </row>
    <row r="16" spans="1:40" ht="15.75" customHeight="1" x14ac:dyDescent="0.25">
      <c r="A16" s="10"/>
      <c r="B16" s="119" t="str">
        <f>אוק!B16</f>
        <v>טלפון ואינטרנט</v>
      </c>
      <c r="C16" s="129">
        <f t="shared" si="0"/>
        <v>0</v>
      </c>
      <c r="D16" s="331" t="str">
        <f>IF($C$7=אוק!$C$7,אוק!D16,IF($C$7=$AE$2,'שיקוף לעסק'!AA16,'שיקוף לעסק'!AE16))</f>
        <v>לא</v>
      </c>
      <c r="E16" s="332" t="str">
        <f>IF($C$7=אוק!$C$7,אוק!E16,IF($C$7=$AE$2,'שיקוף לעסק'!AB16,'שיקוף לעסק'!AF16))</f>
        <v>עסק</v>
      </c>
      <c r="F16" s="126">
        <f t="shared" si="6"/>
        <v>0</v>
      </c>
      <c r="G16" s="127">
        <f>IF($C$7=אוק!$C$7,אוק!G16,IF($C$7=$AE$2,'שיקוף לעסק'!AC16,'שיקוף לעסק'!AG16))</f>
        <v>1</v>
      </c>
      <c r="H16" s="123">
        <f t="shared" si="7"/>
        <v>0</v>
      </c>
      <c r="I16" s="128">
        <f>IF($C$7=אוק!$C$7,אוק!I16,IF($C$7=$AE$2,'שיקוף לעסק'!AD16,'שיקוף לעסק'!AH16))</f>
        <v>1</v>
      </c>
      <c r="J16" s="129">
        <f t="shared" si="8"/>
        <v>0</v>
      </c>
      <c r="K16" s="10"/>
      <c r="L16" s="177"/>
      <c r="M16" s="185"/>
      <c r="N16" s="246"/>
      <c r="O16" s="186"/>
      <c r="P16" s="281"/>
      <c r="Q16" s="43"/>
      <c r="R16" s="10"/>
      <c r="S16" s="273">
        <f t="shared" si="1"/>
        <v>0.17</v>
      </c>
      <c r="T16" s="56">
        <f t="shared" si="2"/>
        <v>0</v>
      </c>
      <c r="AC16" s="77" t="str">
        <f t="shared" si="9"/>
        <v>טלפון ואינטרנט</v>
      </c>
      <c r="AG16" s="63"/>
      <c r="AH16" s="64"/>
      <c r="AI16" s="66"/>
      <c r="AJ16" s="65">
        <f>IF($H$3&gt;='שיעורי מס'!B12,'שיעורי מס'!D12*'שיעורי מס'!C12,IF($H$3&lt;='שיעורי מס'!B11,0,'שיעורי מס'!D12*($H$3-'שיעורי מס'!B11)))</f>
        <v>0</v>
      </c>
      <c r="AL16" s="299">
        <f t="shared" si="3"/>
        <v>0</v>
      </c>
      <c r="AM16" s="299">
        <f t="shared" si="4"/>
        <v>0</v>
      </c>
      <c r="AN16" s="299">
        <f t="shared" si="5"/>
        <v>0</v>
      </c>
    </row>
    <row r="17" spans="1:40" ht="15.75" customHeight="1" x14ac:dyDescent="0.25">
      <c r="A17" s="10"/>
      <c r="B17" s="119" t="str">
        <f>אוק!B17</f>
        <v>טלפון נייד</v>
      </c>
      <c r="C17" s="129">
        <f t="shared" si="0"/>
        <v>0</v>
      </c>
      <c r="D17" s="331" t="str">
        <f>IF($C$7=אוק!$C$7,אוק!D17,IF($C$7=$AE$2,'שיקוף לעסק'!AA17,'שיקוף לעסק'!AE17))</f>
        <v>כן</v>
      </c>
      <c r="E17" s="332" t="str">
        <f>IF($C$7=אוק!$C$7,אוק!E17,IF($C$7=$AE$2,'שיקוף לעסק'!AB17,'שיקוף לעסק'!AF17))</f>
        <v>בית</v>
      </c>
      <c r="F17" s="126">
        <f t="shared" si="6"/>
        <v>0</v>
      </c>
      <c r="G17" s="127">
        <f>IF($C$7=אוק!$C$7,אוק!G17,IF($C$7=$AE$2,'שיקוף לעסק'!AC17,'שיקוף לעסק'!AG17))</f>
        <v>0.45</v>
      </c>
      <c r="H17" s="123">
        <f t="shared" si="7"/>
        <v>0</v>
      </c>
      <c r="I17" s="128">
        <f>IF($C$7=אוק!$C$7,אוק!I17,IF($C$7=$AE$2,'שיקוף לעסק'!AD17,'שיקוף לעסק'!AH17))</f>
        <v>0.66</v>
      </c>
      <c r="J17" s="129">
        <f t="shared" si="8"/>
        <v>0</v>
      </c>
      <c r="K17" s="10"/>
      <c r="L17" s="177"/>
      <c r="M17" s="185"/>
      <c r="N17" s="246"/>
      <c r="O17" s="186"/>
      <c r="P17" s="281"/>
      <c r="Q17" s="43"/>
      <c r="R17" s="10"/>
      <c r="S17" s="273">
        <f t="shared" si="1"/>
        <v>0.17</v>
      </c>
      <c r="T17" s="56">
        <f t="shared" si="2"/>
        <v>0</v>
      </c>
      <c r="AC17" s="77" t="str">
        <f t="shared" si="9"/>
        <v>טלפון נייד</v>
      </c>
      <c r="AG17" s="63"/>
      <c r="AH17" s="64"/>
      <c r="AI17" s="66"/>
      <c r="AJ17" s="65">
        <f>IF($H$3&gt;='שיעורי מס'!B13,'שיעורי מס'!D13*'שיעורי מס'!C13,IF($H$3&lt;='שיעורי מס'!B12,0,'שיעורי מס'!D13*($H$3-'שיעורי מס'!B12)))</f>
        <v>0</v>
      </c>
      <c r="AL17" s="299">
        <f t="shared" si="3"/>
        <v>1</v>
      </c>
      <c r="AM17" s="299">
        <f t="shared" si="4"/>
        <v>0</v>
      </c>
      <c r="AN17" s="299">
        <f t="shared" si="5"/>
        <v>0</v>
      </c>
    </row>
    <row r="18" spans="1:40" ht="15.75" customHeight="1" x14ac:dyDescent="0.25">
      <c r="A18" s="10"/>
      <c r="B18" s="119" t="str">
        <f>אוק!B18</f>
        <v>משכורות עובדים</v>
      </c>
      <c r="C18" s="129">
        <f t="shared" si="0"/>
        <v>0</v>
      </c>
      <c r="D18" s="331" t="str">
        <f>IF($C$7=אוק!$C$7,אוק!D18,IF($C$7=$AE$2,'שיקוף לעסק'!AA18,'שיקוף לעסק'!AE18))</f>
        <v>לא</v>
      </c>
      <c r="E18" s="332" t="str">
        <f>IF($C$7=אוק!$C$7,אוק!E18,IF($C$7=$AE$2,'שיקוף לעסק'!AB18,'שיקוף לעסק'!AF18))</f>
        <v>עסק</v>
      </c>
      <c r="F18" s="126">
        <f t="shared" si="6"/>
        <v>0</v>
      </c>
      <c r="G18" s="127">
        <f>IF($C$7=אוק!$C$7,אוק!G18,IF($C$7=$AE$2,'שיקוף לעסק'!AC18,'שיקוף לעסק'!AG18))</f>
        <v>1</v>
      </c>
      <c r="H18" s="123">
        <f t="shared" si="7"/>
        <v>0</v>
      </c>
      <c r="I18" s="128">
        <f>IF($C$7=אוק!$C$7,אוק!I18,IF($C$7=$AE$2,'שיקוף לעסק'!AD18,'שיקוף לעסק'!AH18))</f>
        <v>0</v>
      </c>
      <c r="J18" s="129">
        <f t="shared" si="8"/>
        <v>0</v>
      </c>
      <c r="K18" s="10"/>
      <c r="L18" s="177"/>
      <c r="M18" s="185"/>
      <c r="N18" s="246"/>
      <c r="O18" s="186"/>
      <c r="P18" s="281"/>
      <c r="Q18" s="43"/>
      <c r="R18" s="10"/>
      <c r="S18" s="273">
        <f t="shared" si="1"/>
        <v>0.17</v>
      </c>
      <c r="T18" s="56">
        <f t="shared" si="2"/>
        <v>0</v>
      </c>
      <c r="AC18" s="77" t="str">
        <f t="shared" si="9"/>
        <v>משכורות עובדים</v>
      </c>
      <c r="AG18" s="63"/>
      <c r="AH18" s="64"/>
      <c r="AI18" s="66"/>
      <c r="AJ18" s="65">
        <f>IF($H$3&gt;='שיעורי מס'!B14,'שיעורי מס'!D14*'שיעורי מס'!C14,IF($H$3&lt;='שיעורי מס'!B13,0,'שיעורי מס'!D14*($H$3-'שיעורי מס'!B13)))</f>
        <v>0</v>
      </c>
      <c r="AL18" s="299">
        <f t="shared" si="3"/>
        <v>0</v>
      </c>
      <c r="AM18" s="299">
        <f t="shared" si="4"/>
        <v>0</v>
      </c>
      <c r="AN18" s="299">
        <f t="shared" si="5"/>
        <v>0</v>
      </c>
    </row>
    <row r="19" spans="1:40" ht="15.75" customHeight="1" x14ac:dyDescent="0.25">
      <c r="A19" s="10"/>
      <c r="B19" s="119" t="str">
        <f>אוק!B19</f>
        <v>ביטוח לאומי – עובדים (חלק מעביד)</v>
      </c>
      <c r="C19" s="129">
        <f t="shared" si="0"/>
        <v>0</v>
      </c>
      <c r="D19" s="331" t="str">
        <f>IF($C$7=אוק!$C$7,אוק!D19,IF($C$7=$AE$2,'שיקוף לעסק'!AA19,'שיקוף לעסק'!AE19))</f>
        <v>לא</v>
      </c>
      <c r="E19" s="332" t="str">
        <f>IF($C$7=אוק!$C$7,אוק!E19,IF($C$7=$AE$2,'שיקוף לעסק'!AB19,'שיקוף לעסק'!AF19))</f>
        <v>עסק</v>
      </c>
      <c r="F19" s="126">
        <f t="shared" si="6"/>
        <v>0</v>
      </c>
      <c r="G19" s="127">
        <f>IF($C$7=אוק!$C$7,אוק!G19,IF($C$7=$AE$2,'שיקוף לעסק'!AC19,'שיקוף לעסק'!AG19))</f>
        <v>1</v>
      </c>
      <c r="H19" s="123">
        <f t="shared" si="7"/>
        <v>0</v>
      </c>
      <c r="I19" s="128">
        <f>IF($C$7=אוק!$C$7,אוק!I19,IF($C$7=$AE$2,'שיקוף לעסק'!AD19,'שיקוף לעסק'!AH19))</f>
        <v>0</v>
      </c>
      <c r="J19" s="129">
        <f t="shared" si="8"/>
        <v>0</v>
      </c>
      <c r="K19" s="10"/>
      <c r="L19" s="177"/>
      <c r="M19" s="185"/>
      <c r="N19" s="246"/>
      <c r="O19" s="186"/>
      <c r="P19" s="281"/>
      <c r="Q19" s="43"/>
      <c r="R19" s="10"/>
      <c r="S19" s="273">
        <f t="shared" si="1"/>
        <v>0.17</v>
      </c>
      <c r="T19" s="56">
        <f t="shared" si="2"/>
        <v>0</v>
      </c>
      <c r="AC19" s="77" t="str">
        <f t="shared" si="9"/>
        <v>ביטוח לאומי – עובדים (חלק מעביד)</v>
      </c>
      <c r="AG19" s="63"/>
      <c r="AH19" s="64"/>
      <c r="AI19" s="66"/>
      <c r="AJ19" s="65">
        <f>IF($H$3&gt;='שיעורי מס'!B15,'שיעורי מס'!D15*'שיעורי מס'!C15,IF($H$3&lt;='שיעורי מס'!B14,0,'שיעורי מס'!D15*($H$3-'שיעורי מס'!B14)))</f>
        <v>0</v>
      </c>
      <c r="AL19" s="299">
        <f t="shared" si="3"/>
        <v>0</v>
      </c>
      <c r="AM19" s="299">
        <f t="shared" si="4"/>
        <v>0</v>
      </c>
      <c r="AN19" s="299">
        <f t="shared" si="5"/>
        <v>0</v>
      </c>
    </row>
    <row r="20" spans="1:40" ht="15.75" customHeight="1" thickBot="1" x14ac:dyDescent="0.3">
      <c r="A20" s="10"/>
      <c r="B20" s="119" t="str">
        <f>אוק!B20</f>
        <v>פנסיה ופיצויים לעובדים (חלק מעביד)</v>
      </c>
      <c r="C20" s="129">
        <f t="shared" si="0"/>
        <v>0</v>
      </c>
      <c r="D20" s="331" t="str">
        <f>IF($C$7=אוק!$C$7,אוק!D20,IF($C$7=$AE$2,'שיקוף לעסק'!AA20,'שיקוף לעסק'!AE20))</f>
        <v>לא</v>
      </c>
      <c r="E20" s="332" t="str">
        <f>IF($C$7=אוק!$C$7,אוק!E20,IF($C$7=$AE$2,'שיקוף לעסק'!AB20,'שיקוף לעסק'!AF20))</f>
        <v>עסק</v>
      </c>
      <c r="F20" s="126">
        <f t="shared" si="6"/>
        <v>0</v>
      </c>
      <c r="G20" s="127">
        <f>IF($C$7=אוק!$C$7,אוק!G20,IF($C$7=$AE$2,'שיקוף לעסק'!AC20,'שיקוף לעסק'!AG20))</f>
        <v>1</v>
      </c>
      <c r="H20" s="123">
        <f t="shared" si="7"/>
        <v>0</v>
      </c>
      <c r="I20" s="128">
        <f>IF($C$7=אוק!$C$7,אוק!I20,IF($C$7=$AE$2,'שיקוף לעסק'!AD20,'שיקוף לעסק'!AH20))</f>
        <v>0</v>
      </c>
      <c r="J20" s="129">
        <f t="shared" si="8"/>
        <v>0</v>
      </c>
      <c r="K20" s="10"/>
      <c r="L20" s="177"/>
      <c r="M20" s="185"/>
      <c r="N20" s="246"/>
      <c r="O20" s="186"/>
      <c r="P20" s="281"/>
      <c r="Q20" s="43"/>
      <c r="R20" s="10"/>
      <c r="S20" s="273">
        <f t="shared" si="1"/>
        <v>0.17</v>
      </c>
      <c r="T20" s="56">
        <f t="shared" si="2"/>
        <v>0</v>
      </c>
      <c r="AC20" s="77" t="str">
        <f t="shared" si="9"/>
        <v>פנסיה ופיצויים לעובדים (חלק מעביד)</v>
      </c>
      <c r="AG20" s="63"/>
      <c r="AH20" s="64"/>
      <c r="AI20" s="66"/>
      <c r="AJ20" s="65">
        <f>IF($H$3&gt;='שיעורי מס'!B16,'שיעורי מס'!D16*($H$3-'שיעורי מס'!B15),0)</f>
        <v>0</v>
      </c>
      <c r="AL20" s="299">
        <f t="shared" si="3"/>
        <v>0</v>
      </c>
      <c r="AM20" s="299">
        <f t="shared" si="4"/>
        <v>0</v>
      </c>
      <c r="AN20" s="299">
        <f t="shared" si="5"/>
        <v>0</v>
      </c>
    </row>
    <row r="21" spans="1:40" ht="15.75" customHeight="1" thickBot="1" x14ac:dyDescent="0.3">
      <c r="A21" s="10"/>
      <c r="B21" s="119" t="str">
        <f>'שיקוף לעסק'!B21</f>
        <v>פנסיה לבעל העסק</v>
      </c>
      <c r="C21" s="129">
        <f t="shared" si="0"/>
        <v>0</v>
      </c>
      <c r="D21" s="331" t="str">
        <f>IF($C$7=אוק!$C$7,אוק!D21,IF($C$7=$AE$2,'שיקוף לעסק'!AA21,'שיקוף לעסק'!AE21))</f>
        <v>לא</v>
      </c>
      <c r="E21" s="332" t="str">
        <f>IF($C$7=אוק!$C$7,אוק!E21,IF($C$7=$AE$2,'שיקוף לעסק'!AB21,'שיקוף לעסק'!AF21))</f>
        <v>עסק</v>
      </c>
      <c r="F21" s="126">
        <f t="shared" si="6"/>
        <v>0</v>
      </c>
      <c r="G21" s="127">
        <f>IF($C$7=אוק!$C$7,אוק!G21,IF($C$7=$AE$2,'שיקוף לעסק'!AC21,'שיקוף לעסק'!AG21))</f>
        <v>1</v>
      </c>
      <c r="H21" s="123">
        <f t="shared" si="7"/>
        <v>0</v>
      </c>
      <c r="I21" s="128">
        <f>IF($C$7=אוק!$C$7,אוק!I21,IF($C$7=$AE$2,'שיקוף לעסק'!AD21,'שיקוף לעסק'!AH21))</f>
        <v>0</v>
      </c>
      <c r="J21" s="129">
        <f t="shared" si="8"/>
        <v>0</v>
      </c>
      <c r="K21" s="10"/>
      <c r="L21" s="177"/>
      <c r="M21" s="185"/>
      <c r="N21" s="246"/>
      <c r="O21" s="186"/>
      <c r="P21" s="281"/>
      <c r="Q21" s="43"/>
      <c r="R21" s="10"/>
      <c r="S21" s="273">
        <f t="shared" si="1"/>
        <v>0.17</v>
      </c>
      <c r="T21" s="56">
        <f t="shared" si="2"/>
        <v>0</v>
      </c>
      <c r="AC21" s="77" t="str">
        <f t="shared" si="9"/>
        <v>פנסיה לבעל העסק</v>
      </c>
      <c r="AG21" s="67" t="s">
        <v>23</v>
      </c>
      <c r="AH21" s="68"/>
      <c r="AI21" s="68"/>
      <c r="AJ21" s="69">
        <f>SUM(AJ14:AJ20)</f>
        <v>0</v>
      </c>
      <c r="AL21" s="299">
        <f t="shared" si="3"/>
        <v>0</v>
      </c>
      <c r="AM21" s="299">
        <f t="shared" si="4"/>
        <v>0</v>
      </c>
      <c r="AN21" s="299">
        <f t="shared" si="5"/>
        <v>0</v>
      </c>
    </row>
    <row r="22" spans="1:40" ht="15.75" customHeight="1" thickBot="1" x14ac:dyDescent="0.3">
      <c r="A22" s="10"/>
      <c r="B22" s="119" t="str">
        <f>אוק!B22</f>
        <v>קרן השתלמות לבעל העסק</v>
      </c>
      <c r="C22" s="129">
        <f t="shared" si="0"/>
        <v>0</v>
      </c>
      <c r="D22" s="331" t="str">
        <f>IF($C$7=אוק!$C$7,אוק!D22,IF($C$7=$AE$2,'שיקוף לעסק'!AA22,'שיקוף לעסק'!AE22))</f>
        <v>לא</v>
      </c>
      <c r="E22" s="332" t="str">
        <f>IF($C$7=אוק!$C$7,אוק!E22,IF($C$7=$AE$2,'שיקוף לעסק'!AB22,'שיקוף לעסק'!AF22))</f>
        <v>עסק</v>
      </c>
      <c r="F22" s="126">
        <f t="shared" si="6"/>
        <v>0</v>
      </c>
      <c r="G22" s="127">
        <f>IF($C$7=אוק!$C$7,אוק!G22,IF($C$7=$AE$2,'שיקוף לעסק'!AC22,'שיקוף לעסק'!AG22))</f>
        <v>0.65</v>
      </c>
      <c r="H22" s="123">
        <f t="shared" si="7"/>
        <v>0</v>
      </c>
      <c r="I22" s="128">
        <f>IF($C$7=אוק!$C$7,אוק!I22,IF($C$7=$AE$2,'שיקוף לעסק'!AD22,'שיקוף לעסק'!AH22))</f>
        <v>0</v>
      </c>
      <c r="J22" s="129">
        <f t="shared" si="8"/>
        <v>0</v>
      </c>
      <c r="K22" s="10"/>
      <c r="L22" s="177"/>
      <c r="M22" s="185"/>
      <c r="N22" s="246"/>
      <c r="O22" s="186"/>
      <c r="P22" s="281"/>
      <c r="Q22" s="43"/>
      <c r="R22" s="10"/>
      <c r="S22" s="273">
        <f t="shared" si="1"/>
        <v>0.17</v>
      </c>
      <c r="T22" s="56">
        <f t="shared" si="2"/>
        <v>0</v>
      </c>
      <c r="AC22" s="77" t="str">
        <f t="shared" si="9"/>
        <v>קרן השתלמות לבעל העסק</v>
      </c>
      <c r="AG22" s="70" t="s">
        <v>28</v>
      </c>
      <c r="AH22" s="71"/>
      <c r="AI22" s="71"/>
      <c r="AJ22" s="72">
        <f>C5*'שיעורי מס'!D18</f>
        <v>490.5</v>
      </c>
      <c r="AL22" s="299">
        <f t="shared" si="3"/>
        <v>0</v>
      </c>
      <c r="AM22" s="299">
        <f t="shared" si="4"/>
        <v>0</v>
      </c>
      <c r="AN22" s="299">
        <f t="shared" si="5"/>
        <v>0</v>
      </c>
    </row>
    <row r="23" spans="1:40" ht="15.75" customHeight="1" thickBot="1" x14ac:dyDescent="0.3">
      <c r="A23" s="10"/>
      <c r="B23" s="119" t="str">
        <f>אוק!B23</f>
        <v>ביטוחי נזק (רכוש/גוף)</v>
      </c>
      <c r="C23" s="129">
        <f t="shared" si="0"/>
        <v>0</v>
      </c>
      <c r="D23" s="331" t="str">
        <f>IF($C$7=אוק!$C$7,אוק!D23,IF($C$7=$AE$2,'שיקוף לעסק'!AA23,'שיקוף לעסק'!AE23))</f>
        <v>לא</v>
      </c>
      <c r="E23" s="332" t="str">
        <f>IF($C$7=אוק!$C$7,אוק!E23,IF($C$7=$AE$2,'שיקוף לעסק'!AB23,'שיקוף לעסק'!AF23))</f>
        <v>עסק</v>
      </c>
      <c r="F23" s="126">
        <f t="shared" si="6"/>
        <v>0</v>
      </c>
      <c r="G23" s="127">
        <f>IF($C$7=אוק!$C$7,אוק!G23,IF($C$7=$AE$2,'שיקוף לעסק'!AC23,'שיקוף לעסק'!AG23))</f>
        <v>1</v>
      </c>
      <c r="H23" s="123">
        <f t="shared" si="7"/>
        <v>0</v>
      </c>
      <c r="I23" s="128">
        <f>IF($C$7=אוק!$C$7,אוק!I23,IF($C$7=$AE$2,'שיקוף לעסק'!AD23,'שיקוף לעסק'!AH23))</f>
        <v>0</v>
      </c>
      <c r="J23" s="129">
        <f t="shared" si="8"/>
        <v>0</v>
      </c>
      <c r="K23" s="10"/>
      <c r="L23" s="177"/>
      <c r="M23" s="185"/>
      <c r="N23" s="246"/>
      <c r="O23" s="186"/>
      <c r="P23" s="281"/>
      <c r="Q23" s="43"/>
      <c r="R23" s="10"/>
      <c r="S23" s="273">
        <f t="shared" si="1"/>
        <v>0.17</v>
      </c>
      <c r="T23" s="56">
        <f t="shared" si="2"/>
        <v>0</v>
      </c>
      <c r="AC23" s="77" t="str">
        <f t="shared" si="9"/>
        <v>ביטוחי נזק (רכוש/גוף)</v>
      </c>
      <c r="AG23" s="70" t="s">
        <v>24</v>
      </c>
      <c r="AH23" s="73"/>
      <c r="AI23" s="73"/>
      <c r="AJ23" s="74">
        <f>IF(AJ21-AJ22&lt;0,0,AJ21-AJ22)</f>
        <v>0</v>
      </c>
      <c r="AL23" s="299">
        <f t="shared" si="3"/>
        <v>0</v>
      </c>
      <c r="AM23" s="299">
        <f t="shared" si="4"/>
        <v>0</v>
      </c>
      <c r="AN23" s="299">
        <f t="shared" si="5"/>
        <v>0</v>
      </c>
    </row>
    <row r="24" spans="1:40" ht="15.75" customHeight="1" x14ac:dyDescent="0.2">
      <c r="A24" s="10"/>
      <c r="B24" s="119" t="str">
        <f>אוק!B24</f>
        <v>הנהלת חשבונות ויעוץ מקצועי</v>
      </c>
      <c r="C24" s="129">
        <f t="shared" si="0"/>
        <v>0</v>
      </c>
      <c r="D24" s="331" t="str">
        <f>IF($C$7=אוק!$C$7,אוק!D24,IF($C$7=$AE$2,'שיקוף לעסק'!AA24,'שיקוף לעסק'!AE24))</f>
        <v>לא</v>
      </c>
      <c r="E24" s="332" t="str">
        <f>IF($C$7=אוק!$C$7,אוק!E24,IF($C$7=$AE$2,'שיקוף לעסק'!AB24,'שיקוף לעסק'!AF24))</f>
        <v>עסק</v>
      </c>
      <c r="F24" s="126">
        <f t="shared" si="6"/>
        <v>0</v>
      </c>
      <c r="G24" s="127">
        <f>IF($C$7=אוק!$C$7,אוק!G24,IF($C$7=$AE$2,'שיקוף לעסק'!AC24,'שיקוף לעסק'!AG24))</f>
        <v>1</v>
      </c>
      <c r="H24" s="123">
        <f t="shared" si="7"/>
        <v>0</v>
      </c>
      <c r="I24" s="128">
        <f>IF($C$7=אוק!$C$7,אוק!I24,IF($C$7=$AE$2,'שיקוף לעסק'!AD24,'שיקוף לעסק'!AH24))</f>
        <v>1</v>
      </c>
      <c r="J24" s="129">
        <f t="shared" si="8"/>
        <v>0</v>
      </c>
      <c r="K24" s="10"/>
      <c r="L24" s="177"/>
      <c r="M24" s="185"/>
      <c r="N24" s="246"/>
      <c r="O24" s="186"/>
      <c r="P24" s="281"/>
      <c r="Q24" s="43"/>
      <c r="R24" s="10"/>
      <c r="S24" s="273">
        <f t="shared" si="1"/>
        <v>0.17</v>
      </c>
      <c r="T24" s="56">
        <f t="shared" si="2"/>
        <v>0</v>
      </c>
      <c r="AC24" s="77" t="str">
        <f t="shared" si="9"/>
        <v>הנהלת חשבונות ויעוץ מקצועי</v>
      </c>
      <c r="AL24" s="299">
        <f t="shared" si="3"/>
        <v>0</v>
      </c>
      <c r="AM24" s="299">
        <f t="shared" si="4"/>
        <v>0</v>
      </c>
      <c r="AN24" s="299">
        <f t="shared" si="5"/>
        <v>0</v>
      </c>
    </row>
    <row r="25" spans="1:40" ht="15.75" customHeight="1" thickBot="1" x14ac:dyDescent="0.25">
      <c r="A25" s="10"/>
      <c r="B25" s="119" t="str">
        <f>אוק!B25</f>
        <v>עמלות וריביות בנקים וכרטיסי אשראי</v>
      </c>
      <c r="C25" s="129">
        <f t="shared" si="0"/>
        <v>0</v>
      </c>
      <c r="D25" s="331" t="str">
        <f>IF($C$7=אוק!$C$7,אוק!D25,IF($C$7=$AE$2,'שיקוף לעסק'!AA25,'שיקוף לעסק'!AE25))</f>
        <v>לא</v>
      </c>
      <c r="E25" s="332" t="str">
        <f>IF($C$7=אוק!$C$7,אוק!E25,IF($C$7=$AE$2,'שיקוף לעסק'!AB25,'שיקוף לעסק'!AF25))</f>
        <v>עסק</v>
      </c>
      <c r="F25" s="126">
        <f t="shared" si="6"/>
        <v>0</v>
      </c>
      <c r="G25" s="127">
        <f>IF($C$7=אוק!$C$7,אוק!G25,IF($C$7=$AE$2,'שיקוף לעסק'!AC25,'שיקוף לעסק'!AG25))</f>
        <v>1</v>
      </c>
      <c r="H25" s="123">
        <f t="shared" si="7"/>
        <v>0</v>
      </c>
      <c r="I25" s="128">
        <f>IF($C$7=אוק!$C$7,אוק!I25,IF($C$7=$AE$2,'שיקוף לעסק'!AD25,'שיקוף לעסק'!AH25))</f>
        <v>0</v>
      </c>
      <c r="J25" s="129">
        <f t="shared" si="8"/>
        <v>0</v>
      </c>
      <c r="K25" s="10"/>
      <c r="L25" s="177"/>
      <c r="M25" s="185"/>
      <c r="N25" s="246"/>
      <c r="O25" s="186"/>
      <c r="P25" s="281"/>
      <c r="Q25" s="43"/>
      <c r="R25" s="10"/>
      <c r="S25" s="273">
        <f t="shared" si="1"/>
        <v>0.17</v>
      </c>
      <c r="T25" s="56">
        <f t="shared" si="2"/>
        <v>0</v>
      </c>
      <c r="AC25" s="77" t="str">
        <f t="shared" si="9"/>
        <v>עמלות וריביות בנקים וכרטיסי אשראי</v>
      </c>
      <c r="AH25" s="56" t="s">
        <v>86</v>
      </c>
      <c r="AL25" s="299">
        <f t="shared" si="3"/>
        <v>0</v>
      </c>
      <c r="AM25" s="299">
        <f t="shared" si="4"/>
        <v>0</v>
      </c>
      <c r="AN25" s="299">
        <f t="shared" si="5"/>
        <v>0</v>
      </c>
    </row>
    <row r="26" spans="1:40" ht="15.75" customHeight="1" thickBot="1" x14ac:dyDescent="0.3">
      <c r="A26" s="10"/>
      <c r="B26" s="119" t="str">
        <f>אוק!B26</f>
        <v>רכישת ציוד קבוע (עד 2500 ₪)</v>
      </c>
      <c r="C26" s="129">
        <f t="shared" si="0"/>
        <v>0</v>
      </c>
      <c r="D26" s="331" t="str">
        <f>IF($C$7=אוק!$C$7,אוק!D26,IF($C$7=$AE$2,'שיקוף לעסק'!AA26,'שיקוף לעסק'!AE26))</f>
        <v>לא</v>
      </c>
      <c r="E26" s="332" t="str">
        <f>IF($C$7=אוק!$C$7,אוק!E26,IF($C$7=$AE$2,'שיקוף לעסק'!AB26,'שיקוף לעסק'!AF26))</f>
        <v>עסק</v>
      </c>
      <c r="F26" s="126">
        <f t="shared" si="6"/>
        <v>0</v>
      </c>
      <c r="G26" s="127">
        <f>IF($C$7=אוק!$C$7,אוק!G26,IF($C$7=$AE$2,'שיקוף לעסק'!AC26,'שיקוף לעסק'!AG26))</f>
        <v>0.2</v>
      </c>
      <c r="H26" s="123">
        <f t="shared" si="7"/>
        <v>0</v>
      </c>
      <c r="I26" s="128">
        <f>IF($C$7=אוק!$C$7,אוק!I26,IF($C$7=$AE$2,'שיקוף לעסק'!AD26,'שיקוף לעסק'!AH26))</f>
        <v>1</v>
      </c>
      <c r="J26" s="129">
        <f t="shared" si="8"/>
        <v>0</v>
      </c>
      <c r="K26" s="10"/>
      <c r="L26" s="177"/>
      <c r="M26" s="185"/>
      <c r="N26" s="246"/>
      <c r="O26" s="186"/>
      <c r="P26" s="281"/>
      <c r="Q26" s="43"/>
      <c r="R26" s="10"/>
      <c r="S26" s="273">
        <f t="shared" si="1"/>
        <v>0.17</v>
      </c>
      <c r="T26" s="56">
        <f t="shared" si="2"/>
        <v>0</v>
      </c>
      <c r="AC26" s="77" t="str">
        <f t="shared" si="9"/>
        <v>רכישת ציוד קבוע (עד 2500 ₪)</v>
      </c>
      <c r="AG26" s="75"/>
      <c r="AH26" s="76"/>
      <c r="AI26" s="76"/>
      <c r="AJ26" s="62" t="s">
        <v>22</v>
      </c>
      <c r="AL26" s="299">
        <f t="shared" si="3"/>
        <v>0</v>
      </c>
      <c r="AM26" s="299">
        <f t="shared" si="4"/>
        <v>0</v>
      </c>
      <c r="AN26" s="299">
        <f t="shared" si="5"/>
        <v>0</v>
      </c>
    </row>
    <row r="27" spans="1:40" ht="15.75" customHeight="1" x14ac:dyDescent="0.25">
      <c r="A27" s="10"/>
      <c r="B27" s="119" t="str">
        <f>אוק!B27</f>
        <v>רכישת חומרי גלם וציוד מתכלה</v>
      </c>
      <c r="C27" s="129">
        <f t="shared" si="0"/>
        <v>0</v>
      </c>
      <c r="D27" s="331" t="str">
        <f>IF($C$7=אוק!$C$7,אוק!D27,IF($C$7=$AE$2,'שיקוף לעסק'!AA27,'שיקוף לעסק'!AE27))</f>
        <v>לא</v>
      </c>
      <c r="E27" s="332" t="str">
        <f>IF($C$7=אוק!$C$7,אוק!E27,IF($C$7=$AE$2,'שיקוף לעסק'!AB27,'שיקוף לעסק'!AF27))</f>
        <v>עסק</v>
      </c>
      <c r="F27" s="126">
        <f t="shared" si="6"/>
        <v>0</v>
      </c>
      <c r="G27" s="127">
        <f>IF($C$7=אוק!$C$7,אוק!G27,IF($C$7=$AE$2,'שיקוף לעסק'!AC27,'שיקוף לעסק'!AG27))</f>
        <v>1</v>
      </c>
      <c r="H27" s="123">
        <f t="shared" si="7"/>
        <v>0</v>
      </c>
      <c r="I27" s="128">
        <f>IF($C$7=אוק!$C$7,אוק!I27,IF($C$7=$AE$2,'שיקוף לעסק'!AD27,'שיקוף לעסק'!AH27))</f>
        <v>1</v>
      </c>
      <c r="J27" s="129">
        <f t="shared" si="8"/>
        <v>0</v>
      </c>
      <c r="K27" s="10"/>
      <c r="L27" s="177"/>
      <c r="M27" s="185"/>
      <c r="N27" s="246"/>
      <c r="O27" s="186"/>
      <c r="P27" s="281"/>
      <c r="Q27" s="43"/>
      <c r="R27" s="10"/>
      <c r="S27" s="273">
        <f t="shared" si="1"/>
        <v>0.17</v>
      </c>
      <c r="T27" s="56">
        <f t="shared" si="2"/>
        <v>0</v>
      </c>
      <c r="AC27" s="77" t="str">
        <f t="shared" si="9"/>
        <v>רכישת חומרי גלם וציוד מתכלה</v>
      </c>
      <c r="AG27" s="63"/>
      <c r="AH27" s="64"/>
      <c r="AI27" s="64"/>
      <c r="AJ27" s="77"/>
      <c r="AL27" s="299">
        <f t="shared" si="3"/>
        <v>0</v>
      </c>
      <c r="AM27" s="299">
        <f t="shared" si="4"/>
        <v>0</v>
      </c>
      <c r="AN27" s="299">
        <f t="shared" si="5"/>
        <v>0</v>
      </c>
    </row>
    <row r="28" spans="1:40" ht="15.75" customHeight="1" x14ac:dyDescent="0.25">
      <c r="A28" s="10"/>
      <c r="B28" s="119" t="str">
        <f>אוק!B28</f>
        <v>רכב : ביטוחים + רישוי</v>
      </c>
      <c r="C28" s="129">
        <f t="shared" si="0"/>
        <v>0</v>
      </c>
      <c r="D28" s="331" t="str">
        <f>IF($C$7=אוק!$C$7,אוק!D28,IF($C$7=$AE$2,'שיקוף לעסק'!AA28,'שיקוף לעסק'!AE28))</f>
        <v>כן</v>
      </c>
      <c r="E28" s="332" t="str">
        <f>IF($C$7=אוק!$C$7,אוק!E28,IF($C$7=$AE$2,'שיקוף לעסק'!AB28,'שיקוף לעסק'!AF28))</f>
        <v>בית</v>
      </c>
      <c r="F28" s="126">
        <f t="shared" si="6"/>
        <v>0</v>
      </c>
      <c r="G28" s="127">
        <f>IF($C$7=אוק!$C$7,אוק!G28,IF($C$7=$AE$2,'שיקוף לעסק'!AC28,'שיקוף לעסק'!AG28))</f>
        <v>0.45</v>
      </c>
      <c r="H28" s="123">
        <f t="shared" si="7"/>
        <v>0</v>
      </c>
      <c r="I28" s="128">
        <f>IF($C$7=אוק!$C$7,אוק!I28,IF($C$7=$AE$2,'שיקוף לעסק'!AD28,'שיקוף לעסק'!AH28))</f>
        <v>0</v>
      </c>
      <c r="J28" s="129">
        <f t="shared" si="8"/>
        <v>0</v>
      </c>
      <c r="K28" s="10"/>
      <c r="L28" s="177"/>
      <c r="M28" s="185"/>
      <c r="N28" s="246"/>
      <c r="O28" s="186"/>
      <c r="P28" s="281"/>
      <c r="Q28" s="43"/>
      <c r="R28" s="10"/>
      <c r="S28" s="273">
        <f t="shared" si="1"/>
        <v>0.17</v>
      </c>
      <c r="T28" s="56">
        <f t="shared" si="2"/>
        <v>0</v>
      </c>
      <c r="AC28" s="77" t="str">
        <f t="shared" ref="AC28:AC44" si="10">B28</f>
        <v>רכב : ביטוחים + רישוי</v>
      </c>
      <c r="AG28" s="63"/>
      <c r="AH28" s="64"/>
      <c r="AI28" s="78"/>
      <c r="AJ28" s="65">
        <f>IF($H$3&gt;='שיעורי מס'!B23,'שיעורי מס'!D23*'שיעורי מס'!C23,IF($H$3&lt;='שיעורי מס'!B22,0,'שיעורי מס'!D23*($H$3-'שיעורי מס'!B22)))</f>
        <v>0</v>
      </c>
      <c r="AL28" s="299">
        <f t="shared" si="3"/>
        <v>1</v>
      </c>
      <c r="AM28" s="299">
        <f t="shared" si="4"/>
        <v>0</v>
      </c>
      <c r="AN28" s="299">
        <f t="shared" si="5"/>
        <v>0</v>
      </c>
    </row>
    <row r="29" spans="1:40" ht="15.75" customHeight="1" thickBot="1" x14ac:dyDescent="0.3">
      <c r="A29" s="10"/>
      <c r="B29" s="119" t="str">
        <f>אוק!B29</f>
        <v>רכב : דלק+ חניה+טיפולים</v>
      </c>
      <c r="C29" s="129">
        <f t="shared" si="0"/>
        <v>0</v>
      </c>
      <c r="D29" s="331" t="str">
        <f>IF($C$7=אוק!$C$7,אוק!D29,IF($C$7=$AE$2,'שיקוף לעסק'!AA29,'שיקוף לעסק'!AE29))</f>
        <v>כן</v>
      </c>
      <c r="E29" s="332" t="str">
        <f>IF($C$7=אוק!$C$7,אוק!E29,IF($C$7=$AE$2,'שיקוף לעסק'!AB29,'שיקוף לעסק'!AF29))</f>
        <v>בית</v>
      </c>
      <c r="F29" s="126">
        <f t="shared" si="6"/>
        <v>0</v>
      </c>
      <c r="G29" s="127">
        <f>IF($C$7=אוק!$C$7,אוק!G29,IF($C$7=$AE$2,'שיקוף לעסק'!AC29,'שיקוף לעסק'!AG29))</f>
        <v>0.45</v>
      </c>
      <c r="H29" s="123">
        <f t="shared" si="7"/>
        <v>0</v>
      </c>
      <c r="I29" s="128">
        <f>IF($C$7=אוק!$C$7,אוק!I29,IF($C$7=$AE$2,'שיקוף לעסק'!AD29,'שיקוף לעסק'!AH29))</f>
        <v>0.66</v>
      </c>
      <c r="J29" s="129">
        <f t="shared" si="8"/>
        <v>0</v>
      </c>
      <c r="K29" s="10"/>
      <c r="L29" s="177"/>
      <c r="M29" s="185"/>
      <c r="N29" s="246"/>
      <c r="O29" s="186"/>
      <c r="P29" s="281"/>
      <c r="Q29" s="43"/>
      <c r="R29" s="10"/>
      <c r="S29" s="273">
        <f t="shared" si="1"/>
        <v>0.17</v>
      </c>
      <c r="T29" s="56">
        <f t="shared" si="2"/>
        <v>0</v>
      </c>
      <c r="AC29" s="77" t="str">
        <f t="shared" si="10"/>
        <v>רכב : דלק+ חניה+טיפולים</v>
      </c>
      <c r="AG29" s="63"/>
      <c r="AH29" s="64"/>
      <c r="AI29" s="78"/>
      <c r="AJ29" s="65">
        <f>IF($H$3&gt;='שיעורי מס'!B24,'שיעורי מס'!D24*'שיעורי מס'!C24,IF($H$3&lt;='שיעורי מס'!B23,0,'שיעורי מס'!D24*($H$3-'שיעורי מס'!B23)))</f>
        <v>0</v>
      </c>
      <c r="AL29" s="299">
        <f t="shared" si="3"/>
        <v>1</v>
      </c>
      <c r="AM29" s="299">
        <f t="shared" si="4"/>
        <v>0</v>
      </c>
      <c r="AN29" s="299">
        <f t="shared" si="5"/>
        <v>0</v>
      </c>
    </row>
    <row r="30" spans="1:40" ht="15.75" customHeight="1" thickBot="1" x14ac:dyDescent="0.3">
      <c r="A30" s="10"/>
      <c r="B30" s="119" t="str">
        <f>אוק!B30</f>
        <v>תחבורה ציבורית</v>
      </c>
      <c r="C30" s="129">
        <f t="shared" si="0"/>
        <v>0</v>
      </c>
      <c r="D30" s="331" t="str">
        <f>IF($C$7=אוק!$C$7,אוק!D30,IF($C$7=$AE$2,'שיקוף לעסק'!AA30,'שיקוף לעסק'!AE30))</f>
        <v>לא</v>
      </c>
      <c r="E30" s="332" t="str">
        <f>IF($C$7=אוק!$C$7,אוק!E30,IF($C$7=$AE$2,'שיקוף לעסק'!AB30,'שיקוף לעסק'!AF30))</f>
        <v>עסק</v>
      </c>
      <c r="F30" s="126">
        <f t="shared" si="6"/>
        <v>0</v>
      </c>
      <c r="G30" s="127">
        <f>IF($C$7=אוק!$C$7,אוק!G30,IF($C$7=$AE$2,'שיקוף לעסק'!AC30,'שיקוף לעסק'!AG30))</f>
        <v>1</v>
      </c>
      <c r="H30" s="123">
        <f t="shared" si="7"/>
        <v>0</v>
      </c>
      <c r="I30" s="128">
        <f>IF($C$7=אוק!$C$7,אוק!I30,IF($C$7=$AE$2,'שיקוף לעסק'!AD30,'שיקוף לעסק'!AH30))</f>
        <v>1</v>
      </c>
      <c r="J30" s="129">
        <f t="shared" si="8"/>
        <v>0</v>
      </c>
      <c r="K30" s="10"/>
      <c r="L30" s="177"/>
      <c r="M30" s="185"/>
      <c r="N30" s="246"/>
      <c r="O30" s="186"/>
      <c r="P30" s="281"/>
      <c r="Q30" s="43"/>
      <c r="R30" s="10"/>
      <c r="S30" s="273">
        <f t="shared" si="1"/>
        <v>0.17</v>
      </c>
      <c r="T30" s="56">
        <f t="shared" si="2"/>
        <v>0</v>
      </c>
      <c r="AC30" s="77" t="str">
        <f t="shared" si="10"/>
        <v>תחבורה ציבורית</v>
      </c>
      <c r="AG30" s="67" t="s">
        <v>30</v>
      </c>
      <c r="AH30" s="68"/>
      <c r="AI30" s="68"/>
      <c r="AJ30" s="69">
        <f>SUM(AJ28:AJ29)</f>
        <v>0</v>
      </c>
      <c r="AL30" s="299">
        <f t="shared" si="3"/>
        <v>0</v>
      </c>
      <c r="AM30" s="299">
        <f t="shared" si="4"/>
        <v>0</v>
      </c>
      <c r="AN30" s="299">
        <f t="shared" si="5"/>
        <v>0</v>
      </c>
    </row>
    <row r="31" spans="1:40" ht="15.75" customHeight="1" x14ac:dyDescent="0.2">
      <c r="A31" s="10"/>
      <c r="B31" s="119" t="str">
        <f>אוק!B31</f>
        <v>משלוחים</v>
      </c>
      <c r="C31" s="129">
        <f t="shared" si="0"/>
        <v>0</v>
      </c>
      <c r="D31" s="331" t="str">
        <f>IF($C$7=אוק!$C$7,אוק!D31,IF($C$7=$AE$2,'שיקוף לעסק'!AA31,'שיקוף לעסק'!AE31))</f>
        <v>לא</v>
      </c>
      <c r="E31" s="332" t="str">
        <f>IF($C$7=אוק!$C$7,אוק!E31,IF($C$7=$AE$2,'שיקוף לעסק'!AB31,'שיקוף לעסק'!AF31))</f>
        <v>עסק</v>
      </c>
      <c r="F31" s="126">
        <f t="shared" si="6"/>
        <v>0</v>
      </c>
      <c r="G31" s="127">
        <f>IF($C$7=אוק!$C$7,אוק!G31,IF($C$7=$AE$2,'שיקוף לעסק'!AC31,'שיקוף לעסק'!AG31))</f>
        <v>1</v>
      </c>
      <c r="H31" s="123">
        <f t="shared" si="7"/>
        <v>0</v>
      </c>
      <c r="I31" s="128">
        <f>IF($C$7=אוק!$C$7,אוק!I31,IF($C$7=$AE$2,'שיקוף לעסק'!AD31,'שיקוף לעסק'!AH31))</f>
        <v>1</v>
      </c>
      <c r="J31" s="129">
        <f t="shared" si="8"/>
        <v>0</v>
      </c>
      <c r="K31" s="10"/>
      <c r="L31" s="177"/>
      <c r="M31" s="185"/>
      <c r="N31" s="246"/>
      <c r="O31" s="186"/>
      <c r="P31" s="281"/>
      <c r="Q31" s="43"/>
      <c r="R31" s="10"/>
      <c r="S31" s="273">
        <f t="shared" si="1"/>
        <v>0.17</v>
      </c>
      <c r="T31" s="56">
        <f t="shared" si="2"/>
        <v>0</v>
      </c>
      <c r="AC31" s="77" t="str">
        <f t="shared" si="10"/>
        <v>משלוחים</v>
      </c>
      <c r="AL31" s="299">
        <f t="shared" si="3"/>
        <v>0</v>
      </c>
      <c r="AM31" s="299">
        <f t="shared" si="4"/>
        <v>0</v>
      </c>
      <c r="AN31" s="299">
        <f t="shared" si="5"/>
        <v>0</v>
      </c>
    </row>
    <row r="32" spans="1:40" ht="15.75" customHeight="1" x14ac:dyDescent="0.2">
      <c r="A32" s="10"/>
      <c r="B32" s="119" t="str">
        <f>אוק!B32</f>
        <v>תיקונים: מכונות, כלים, אחזקת משרד</v>
      </c>
      <c r="C32" s="129">
        <f t="shared" si="0"/>
        <v>0</v>
      </c>
      <c r="D32" s="331" t="str">
        <f>IF($C$7=אוק!$C$7,אוק!D32,IF($C$7=$AE$2,'שיקוף לעסק'!AA32,'שיקוף לעסק'!AE32))</f>
        <v>לא</v>
      </c>
      <c r="E32" s="332" t="str">
        <f>IF($C$7=אוק!$C$7,אוק!E32,IF($C$7=$AE$2,'שיקוף לעסק'!AB32,'שיקוף לעסק'!AF32))</f>
        <v>עסק</v>
      </c>
      <c r="F32" s="126">
        <f t="shared" si="6"/>
        <v>0</v>
      </c>
      <c r="G32" s="127">
        <f>IF($C$7=אוק!$C$7,אוק!G32,IF($C$7=$AE$2,'שיקוף לעסק'!AC32,'שיקוף לעסק'!AG32))</f>
        <v>1</v>
      </c>
      <c r="H32" s="123">
        <f t="shared" si="7"/>
        <v>0</v>
      </c>
      <c r="I32" s="128">
        <f>IF($C$7=אוק!$C$7,אוק!I32,IF($C$7=$AE$2,'שיקוף לעסק'!AD32,'שיקוף לעסק'!AH32))</f>
        <v>1</v>
      </c>
      <c r="J32" s="129">
        <f t="shared" si="8"/>
        <v>0</v>
      </c>
      <c r="K32" s="10"/>
      <c r="L32" s="177"/>
      <c r="M32" s="185"/>
      <c r="N32" s="246"/>
      <c r="O32" s="186"/>
      <c r="P32" s="281"/>
      <c r="Q32" s="43"/>
      <c r="R32" s="10"/>
      <c r="S32" s="273">
        <f t="shared" si="1"/>
        <v>0.17</v>
      </c>
      <c r="T32" s="56">
        <f t="shared" si="2"/>
        <v>0</v>
      </c>
      <c r="AC32" s="77" t="str">
        <f t="shared" si="10"/>
        <v>תיקונים: מכונות, כלים, אחזקת משרד</v>
      </c>
      <c r="AL32" s="299">
        <f t="shared" si="3"/>
        <v>0</v>
      </c>
      <c r="AM32" s="299">
        <f t="shared" si="4"/>
        <v>0</v>
      </c>
      <c r="AN32" s="299">
        <f t="shared" si="5"/>
        <v>0</v>
      </c>
    </row>
    <row r="33" spans="1:40" ht="15.75" customHeight="1" x14ac:dyDescent="0.2">
      <c r="A33" s="10"/>
      <c r="B33" s="119" t="str">
        <f>אוק!B33</f>
        <v>פרסום ושיווק</v>
      </c>
      <c r="C33" s="129">
        <f t="shared" si="0"/>
        <v>0</v>
      </c>
      <c r="D33" s="331" t="str">
        <f>IF($C$7=אוק!$C$7,אוק!D33,IF($C$7=$AE$2,'שיקוף לעסק'!AA33,'שיקוף לעסק'!AE33))</f>
        <v>לא</v>
      </c>
      <c r="E33" s="332" t="str">
        <f>IF($C$7=אוק!$C$7,אוק!E33,IF($C$7=$AE$2,'שיקוף לעסק'!AB33,'שיקוף לעסק'!AF33))</f>
        <v>עסק</v>
      </c>
      <c r="F33" s="126">
        <f t="shared" si="6"/>
        <v>0</v>
      </c>
      <c r="G33" s="127">
        <f>IF($C$7=אוק!$C$7,אוק!G33,IF($C$7=$AE$2,'שיקוף לעסק'!AC33,'שיקוף לעסק'!AG33))</f>
        <v>1</v>
      </c>
      <c r="H33" s="123">
        <f t="shared" si="7"/>
        <v>0</v>
      </c>
      <c r="I33" s="128">
        <f>IF($C$7=אוק!$C$7,אוק!I33,IF($C$7=$AE$2,'שיקוף לעסק'!AD33,'שיקוף לעסק'!AH33))</f>
        <v>1</v>
      </c>
      <c r="J33" s="129">
        <f t="shared" si="8"/>
        <v>0</v>
      </c>
      <c r="K33" s="10"/>
      <c r="L33" s="177"/>
      <c r="M33" s="185"/>
      <c r="N33" s="246"/>
      <c r="O33" s="186"/>
      <c r="P33" s="281"/>
      <c r="Q33" s="43"/>
      <c r="R33" s="10"/>
      <c r="S33" s="273">
        <f t="shared" si="1"/>
        <v>0.17</v>
      </c>
      <c r="T33" s="56">
        <f t="shared" si="2"/>
        <v>0</v>
      </c>
      <c r="AC33" s="77" t="str">
        <f t="shared" si="10"/>
        <v>פרסום ושיווק</v>
      </c>
      <c r="AL33" s="299">
        <f t="shared" si="3"/>
        <v>0</v>
      </c>
      <c r="AM33" s="299">
        <f t="shared" si="4"/>
        <v>0</v>
      </c>
      <c r="AN33" s="299">
        <f t="shared" si="5"/>
        <v>0</v>
      </c>
    </row>
    <row r="34" spans="1:40" ht="15.75" customHeight="1" x14ac:dyDescent="0.2">
      <c r="A34" s="10"/>
      <c r="B34" s="119" t="str">
        <f>אוק!B34</f>
        <v>ארוחות עסקיות וכיבוד מחוץ לעסק</v>
      </c>
      <c r="C34" s="129">
        <f t="shared" si="0"/>
        <v>0</v>
      </c>
      <c r="D34" s="331" t="str">
        <f>IF($C$7=אוק!$C$7,אוק!D34,IF($C$7=$AE$2,'שיקוף לעסק'!AA34,'שיקוף לעסק'!AE34))</f>
        <v>לא</v>
      </c>
      <c r="E34" s="332" t="str">
        <f>IF($C$7=אוק!$C$7,אוק!E34,IF($C$7=$AE$2,'שיקוף לעסק'!AB34,'שיקוף לעסק'!AF34))</f>
        <v>עסק</v>
      </c>
      <c r="F34" s="126">
        <f t="shared" si="6"/>
        <v>0</v>
      </c>
      <c r="G34" s="127">
        <f>IF($C$7=אוק!$C$7,אוק!G34,IF($C$7=$AE$2,'שיקוף לעסק'!AC34,'שיקוף לעסק'!AG34))</f>
        <v>0</v>
      </c>
      <c r="H34" s="123">
        <f t="shared" si="7"/>
        <v>0</v>
      </c>
      <c r="I34" s="128">
        <f>IF($C$7=אוק!$C$7,אוק!I34,IF($C$7=$AE$2,'שיקוף לעסק'!AD34,'שיקוף לעסק'!AH34))</f>
        <v>0</v>
      </c>
      <c r="J34" s="129">
        <f t="shared" si="8"/>
        <v>0</v>
      </c>
      <c r="K34" s="10"/>
      <c r="L34" s="177"/>
      <c r="M34" s="185"/>
      <c r="N34" s="246"/>
      <c r="O34" s="186"/>
      <c r="P34" s="281"/>
      <c r="Q34" s="43"/>
      <c r="R34" s="10"/>
      <c r="S34" s="273">
        <f t="shared" si="1"/>
        <v>0.17</v>
      </c>
      <c r="T34" s="56">
        <f t="shared" si="2"/>
        <v>0</v>
      </c>
      <c r="AC34" s="77" t="str">
        <f t="shared" si="10"/>
        <v>ארוחות עסקיות וכיבוד מחוץ לעסק</v>
      </c>
      <c r="AL34" s="299">
        <f t="shared" si="3"/>
        <v>0</v>
      </c>
      <c r="AM34" s="299">
        <f t="shared" si="4"/>
        <v>0</v>
      </c>
      <c r="AN34" s="299">
        <f t="shared" si="5"/>
        <v>0</v>
      </c>
    </row>
    <row r="35" spans="1:40" ht="15.75" customHeight="1" x14ac:dyDescent="0.2">
      <c r="A35" s="10"/>
      <c r="B35" s="119" t="str">
        <f>אוק!B35</f>
        <v>כיבודים בעסק (קפה, תה וכדומה)</v>
      </c>
      <c r="C35" s="129">
        <f t="shared" si="0"/>
        <v>0</v>
      </c>
      <c r="D35" s="331" t="str">
        <f>IF($C$7=אוק!$C$7,אוק!D35,IF($C$7=$AE$2,'שיקוף לעסק'!AA35,'שיקוף לעסק'!AE35))</f>
        <v>לא</v>
      </c>
      <c r="E35" s="332" t="str">
        <f>IF($C$7=אוק!$C$7,אוק!E35,IF($C$7=$AE$2,'שיקוף לעסק'!AB35,'שיקוף לעסק'!AF35))</f>
        <v>עסק</v>
      </c>
      <c r="F35" s="126">
        <f t="shared" si="6"/>
        <v>0</v>
      </c>
      <c r="G35" s="127">
        <f>IF($C$7=אוק!$C$7,אוק!G35,IF($C$7=$AE$2,'שיקוף לעסק'!AC35,'שיקוף לעסק'!AG35))</f>
        <v>0.8</v>
      </c>
      <c r="H35" s="123">
        <f t="shared" si="7"/>
        <v>0</v>
      </c>
      <c r="I35" s="128">
        <f>IF($C$7=אוק!$C$7,אוק!I35,IF($C$7=$AE$2,'שיקוף לעסק'!AD35,'שיקוף לעסק'!AH35))</f>
        <v>0</v>
      </c>
      <c r="J35" s="129">
        <f t="shared" si="8"/>
        <v>0</v>
      </c>
      <c r="K35" s="10"/>
      <c r="L35" s="177"/>
      <c r="M35" s="185"/>
      <c r="N35" s="246"/>
      <c r="O35" s="186"/>
      <c r="P35" s="281"/>
      <c r="Q35" s="43"/>
      <c r="R35" s="10"/>
      <c r="S35" s="273">
        <f t="shared" si="1"/>
        <v>0.17</v>
      </c>
      <c r="T35" s="56">
        <f t="shared" si="2"/>
        <v>0</v>
      </c>
      <c r="AC35" s="77" t="str">
        <f t="shared" si="10"/>
        <v>כיבודים בעסק (קפה, תה וכדומה)</v>
      </c>
      <c r="AL35" s="299">
        <f t="shared" si="3"/>
        <v>0</v>
      </c>
      <c r="AM35" s="299">
        <f t="shared" si="4"/>
        <v>0</v>
      </c>
      <c r="AN35" s="299">
        <f t="shared" si="5"/>
        <v>0</v>
      </c>
    </row>
    <row r="36" spans="1:40" ht="15.75" customHeight="1" x14ac:dyDescent="0.2">
      <c r="A36" s="10"/>
      <c r="B36" s="119" t="str">
        <f>אוק!B36</f>
        <v>החזר חובות - חלק הקרן</v>
      </c>
      <c r="C36" s="129">
        <f t="shared" si="0"/>
        <v>0</v>
      </c>
      <c r="D36" s="331" t="str">
        <f>IF($C$7=אוק!$C$7,אוק!D36,IF($C$7=$AE$2,'שיקוף לעסק'!AA36,'שיקוף לעסק'!AE36))</f>
        <v>לא</v>
      </c>
      <c r="E36" s="332" t="str">
        <f>IF($C$7=אוק!$C$7,אוק!E36,IF($C$7=$AE$2,'שיקוף לעסק'!AB36,'שיקוף לעסק'!AF36))</f>
        <v>עסק</v>
      </c>
      <c r="F36" s="126">
        <f t="shared" si="6"/>
        <v>0</v>
      </c>
      <c r="G36" s="127">
        <f>IF($C$7=אוק!$C$7,אוק!G36,IF($C$7=$AE$2,'שיקוף לעסק'!AC36,'שיקוף לעסק'!AG36))</f>
        <v>0</v>
      </c>
      <c r="H36" s="123">
        <f t="shared" si="7"/>
        <v>0</v>
      </c>
      <c r="I36" s="128">
        <f>IF($C$7=אוק!$C$7,אוק!I36,IF($C$7=$AE$2,'שיקוף לעסק'!AD36,'שיקוף לעסק'!AH36))</f>
        <v>0</v>
      </c>
      <c r="J36" s="129">
        <f t="shared" si="8"/>
        <v>0</v>
      </c>
      <c r="K36" s="10"/>
      <c r="L36" s="177"/>
      <c r="M36" s="185"/>
      <c r="N36" s="246"/>
      <c r="O36" s="186"/>
      <c r="P36" s="281"/>
      <c r="Q36" s="43"/>
      <c r="R36" s="10"/>
      <c r="S36" s="273">
        <f t="shared" si="1"/>
        <v>0.17</v>
      </c>
      <c r="T36" s="56">
        <f t="shared" si="2"/>
        <v>0</v>
      </c>
      <c r="AC36" s="77" t="str">
        <f t="shared" si="10"/>
        <v>החזר חובות - חלק הקרן</v>
      </c>
      <c r="AL36" s="299">
        <f t="shared" si="3"/>
        <v>0</v>
      </c>
      <c r="AM36" s="299">
        <f t="shared" si="4"/>
        <v>0</v>
      </c>
      <c r="AN36" s="299">
        <f t="shared" si="5"/>
        <v>0</v>
      </c>
    </row>
    <row r="37" spans="1:40" ht="15.75" customHeight="1" x14ac:dyDescent="0.2">
      <c r="A37" s="10"/>
      <c r="B37" s="119" t="str">
        <f>אוק!B37</f>
        <v>החזר חובות - חלק הרבית</v>
      </c>
      <c r="C37" s="129">
        <f t="shared" si="0"/>
        <v>0</v>
      </c>
      <c r="D37" s="331" t="str">
        <f>IF($C$7=אוק!$C$7,אוק!D37,IF($C$7=$AE$2,'שיקוף לעסק'!AA37,'שיקוף לעסק'!AE37))</f>
        <v>לא</v>
      </c>
      <c r="E37" s="332" t="str">
        <f>IF($C$7=אוק!$C$7,אוק!E37,IF($C$7=$AE$2,'שיקוף לעסק'!AB37,'שיקוף לעסק'!AF37))</f>
        <v>עסק</v>
      </c>
      <c r="F37" s="126">
        <f t="shared" si="6"/>
        <v>0</v>
      </c>
      <c r="G37" s="127">
        <f>IF($C$7=אוק!$C$7,אוק!G37,IF($C$7=$AE$2,'שיקוף לעסק'!AC37,'שיקוף לעסק'!AG37))</f>
        <v>1</v>
      </c>
      <c r="H37" s="123">
        <f t="shared" si="7"/>
        <v>0</v>
      </c>
      <c r="I37" s="128">
        <f>IF($C$7=אוק!$C$7,אוק!I37,IF($C$7=$AE$2,'שיקוף לעסק'!AD37,'שיקוף לעסק'!AH37))</f>
        <v>0</v>
      </c>
      <c r="J37" s="129">
        <f t="shared" si="8"/>
        <v>0</v>
      </c>
      <c r="K37" s="10"/>
      <c r="L37" s="177"/>
      <c r="M37" s="185"/>
      <c r="N37" s="246"/>
      <c r="O37" s="186"/>
      <c r="P37" s="281"/>
      <c r="Q37" s="43"/>
      <c r="R37" s="10"/>
      <c r="S37" s="273">
        <f t="shared" si="1"/>
        <v>0.17</v>
      </c>
      <c r="T37" s="56">
        <f t="shared" si="2"/>
        <v>0</v>
      </c>
      <c r="AC37" s="77" t="str">
        <f t="shared" si="10"/>
        <v>החזר חובות - חלק הרבית</v>
      </c>
      <c r="AL37" s="299">
        <f t="shared" si="3"/>
        <v>0</v>
      </c>
      <c r="AM37" s="299">
        <f t="shared" si="4"/>
        <v>0</v>
      </c>
      <c r="AN37" s="299">
        <f t="shared" si="5"/>
        <v>0</v>
      </c>
    </row>
    <row r="38" spans="1:40" ht="15.75" customHeight="1" x14ac:dyDescent="0.2">
      <c r="A38" s="10"/>
      <c r="B38" s="119" t="str">
        <f>אוק!B38</f>
        <v>השתלמויות</v>
      </c>
      <c r="C38" s="129">
        <f t="shared" si="0"/>
        <v>0</v>
      </c>
      <c r="D38" s="331" t="str">
        <f>IF($C$7=אוק!$C$7,אוק!D38,IF($C$7=$AE$2,'שיקוף לעסק'!AA38,'שיקוף לעסק'!AE38))</f>
        <v>לא</v>
      </c>
      <c r="E38" s="332" t="str">
        <f>IF($C$7=אוק!$C$7,אוק!E38,IF($C$7=$AE$2,'שיקוף לעסק'!AB38,'שיקוף לעסק'!AF38))</f>
        <v>עסק</v>
      </c>
      <c r="F38" s="126">
        <f t="shared" si="6"/>
        <v>0</v>
      </c>
      <c r="G38" s="127">
        <f>IF($C$7=אוק!$C$7,אוק!G38,IF($C$7=$AE$2,'שיקוף לעסק'!AC38,'שיקוף לעסק'!AG38))</f>
        <v>1</v>
      </c>
      <c r="H38" s="123">
        <f t="shared" si="7"/>
        <v>0</v>
      </c>
      <c r="I38" s="128">
        <f>IF($C$7=אוק!$C$7,אוק!I38,IF($C$7=$AE$2,'שיקוף לעסק'!AD38,'שיקוף לעסק'!AH38))</f>
        <v>1</v>
      </c>
      <c r="J38" s="129">
        <f t="shared" si="8"/>
        <v>0</v>
      </c>
      <c r="K38" s="10"/>
      <c r="L38" s="177"/>
      <c r="M38" s="185"/>
      <c r="N38" s="246"/>
      <c r="O38" s="186"/>
      <c r="P38" s="281"/>
      <c r="Q38" s="43"/>
      <c r="R38" s="10"/>
      <c r="S38" s="273">
        <f t="shared" si="1"/>
        <v>0.17</v>
      </c>
      <c r="T38" s="56">
        <f t="shared" si="2"/>
        <v>0</v>
      </c>
      <c r="AC38" s="77" t="str">
        <f t="shared" si="10"/>
        <v>השתלמויות</v>
      </c>
      <c r="AL38" s="299">
        <f t="shared" si="3"/>
        <v>0</v>
      </c>
      <c r="AM38" s="299">
        <f t="shared" si="4"/>
        <v>0</v>
      </c>
      <c r="AN38" s="299">
        <f t="shared" si="5"/>
        <v>0</v>
      </c>
    </row>
    <row r="39" spans="1:40" ht="15.75" customHeight="1" x14ac:dyDescent="0.2">
      <c r="A39" s="10"/>
      <c r="B39" s="119" t="str">
        <f>אוק!B39</f>
        <v>קנסות</v>
      </c>
      <c r="C39" s="129">
        <f t="shared" si="0"/>
        <v>0</v>
      </c>
      <c r="D39" s="331" t="str">
        <f>IF($C$7=אוק!$C$7,אוק!D39,IF($C$7=$AE$2,'שיקוף לעסק'!AA39,'שיקוף לעסק'!AE39))</f>
        <v>לא</v>
      </c>
      <c r="E39" s="332" t="str">
        <f>IF($C$7=אוק!$C$7,אוק!E39,IF($C$7=$AE$2,'שיקוף לעסק'!AB39,'שיקוף לעסק'!AF39))</f>
        <v>עסק</v>
      </c>
      <c r="F39" s="126">
        <f t="shared" si="6"/>
        <v>0</v>
      </c>
      <c r="G39" s="127">
        <f>IF($C$7=אוק!$C$7,אוק!G39,IF($C$7=$AE$2,'שיקוף לעסק'!AC39,'שיקוף לעסק'!AG39))</f>
        <v>0</v>
      </c>
      <c r="H39" s="123">
        <f t="shared" si="7"/>
        <v>0</v>
      </c>
      <c r="I39" s="128">
        <f>IF($C$7=אוק!$C$7,אוק!I39,IF($C$7=$AE$2,'שיקוף לעסק'!AD39,'שיקוף לעסק'!AH39))</f>
        <v>0</v>
      </c>
      <c r="J39" s="129">
        <f t="shared" si="8"/>
        <v>0</v>
      </c>
      <c r="K39" s="10"/>
      <c r="L39" s="177"/>
      <c r="M39" s="185"/>
      <c r="N39" s="246"/>
      <c r="O39" s="186"/>
      <c r="P39" s="281"/>
      <c r="Q39" s="43"/>
      <c r="R39" s="10"/>
      <c r="S39" s="273">
        <f t="shared" si="1"/>
        <v>0.17</v>
      </c>
      <c r="T39" s="56">
        <f t="shared" si="2"/>
        <v>0</v>
      </c>
      <c r="AC39" s="77" t="str">
        <f t="shared" si="10"/>
        <v>קנסות</v>
      </c>
      <c r="AL39" s="299">
        <f t="shared" si="3"/>
        <v>0</v>
      </c>
      <c r="AM39" s="299">
        <f t="shared" si="4"/>
        <v>0</v>
      </c>
      <c r="AN39" s="299">
        <f t="shared" si="5"/>
        <v>0</v>
      </c>
    </row>
    <row r="40" spans="1:40" ht="15.75" customHeight="1" x14ac:dyDescent="0.2">
      <c r="A40" s="10"/>
      <c r="B40" s="119">
        <f>אוק!B40</f>
        <v>0</v>
      </c>
      <c r="C40" s="139">
        <f t="shared" si="0"/>
        <v>0</v>
      </c>
      <c r="D40" s="333" t="str">
        <f>IF($C$7=אוק!$C$7,אוק!D40,IF($C$7=$AE$2,'שיקוף לעסק'!AA40,'שיקוף לעסק'!AE40))</f>
        <v>לא</v>
      </c>
      <c r="E40" s="334" t="str">
        <f>IF($C$7=אוק!$C$7,אוק!E40,IF($C$7=$AE$2,'שיקוף לעסק'!AB40,'שיקוף לעסק'!AF40))</f>
        <v>עסק</v>
      </c>
      <c r="F40" s="126">
        <f t="shared" si="6"/>
        <v>0</v>
      </c>
      <c r="G40" s="127">
        <f>IF($C$7=אוק!$C$7,אוק!G40,IF($C$7=$AE$2,'שיקוף לעסק'!AC40,'שיקוף לעסק'!AG40))</f>
        <v>0</v>
      </c>
      <c r="H40" s="123">
        <f t="shared" si="7"/>
        <v>0</v>
      </c>
      <c r="I40" s="128">
        <f>IF($C$7=אוק!$C$7,אוק!I40,IF($C$7=$AE$2,'שיקוף לעסק'!AD40,'שיקוף לעסק'!AH40))</f>
        <v>0</v>
      </c>
      <c r="J40" s="129">
        <f t="shared" si="8"/>
        <v>0</v>
      </c>
      <c r="K40" s="10"/>
      <c r="L40" s="177"/>
      <c r="M40" s="185"/>
      <c r="N40" s="246"/>
      <c r="O40" s="186"/>
      <c r="P40" s="281"/>
      <c r="Q40" s="43"/>
      <c r="R40" s="10"/>
      <c r="S40" s="273">
        <f t="shared" si="1"/>
        <v>0.17</v>
      </c>
      <c r="T40" s="56">
        <f t="shared" si="2"/>
        <v>0</v>
      </c>
      <c r="AC40" s="77">
        <f t="shared" si="10"/>
        <v>0</v>
      </c>
      <c r="AL40" s="299">
        <f t="shared" si="3"/>
        <v>0</v>
      </c>
      <c r="AM40" s="299">
        <f t="shared" si="4"/>
        <v>0</v>
      </c>
      <c r="AN40" s="299">
        <f t="shared" si="5"/>
        <v>0</v>
      </c>
    </row>
    <row r="41" spans="1:40" ht="15.75" customHeight="1" x14ac:dyDescent="0.2">
      <c r="A41" s="10"/>
      <c r="B41" s="119">
        <f>אוק!B41</f>
        <v>0</v>
      </c>
      <c r="C41" s="139">
        <f t="shared" si="0"/>
        <v>0</v>
      </c>
      <c r="D41" s="333" t="str">
        <f>IF($C$7=אוק!$C$7,אוק!D41,IF($C$7=$AE$2,'שיקוף לעסק'!AA41,'שיקוף לעסק'!AE41))</f>
        <v>לא</v>
      </c>
      <c r="E41" s="334" t="str">
        <f>IF($C$7=אוק!$C$7,אוק!E41,IF($C$7=$AE$2,'שיקוף לעסק'!AB41,'שיקוף לעסק'!AF41))</f>
        <v>עסק</v>
      </c>
      <c r="F41" s="126">
        <f t="shared" si="6"/>
        <v>0</v>
      </c>
      <c r="G41" s="127">
        <f>IF($C$7=אוק!$C$7,אוק!G41,IF($C$7=$AE$2,'שיקוף לעסק'!AC41,'שיקוף לעסק'!AG41))</f>
        <v>0</v>
      </c>
      <c r="H41" s="123">
        <f t="shared" si="7"/>
        <v>0</v>
      </c>
      <c r="I41" s="128">
        <f>IF($C$7=אוק!$C$7,אוק!I41,IF($C$7=$AE$2,'שיקוף לעסק'!AD41,'שיקוף לעסק'!AH41))</f>
        <v>0</v>
      </c>
      <c r="J41" s="129">
        <f t="shared" si="8"/>
        <v>0</v>
      </c>
      <c r="K41" s="10"/>
      <c r="L41" s="177"/>
      <c r="M41" s="185"/>
      <c r="N41" s="246"/>
      <c r="O41" s="186"/>
      <c r="P41" s="281"/>
      <c r="Q41" s="43"/>
      <c r="R41" s="10"/>
      <c r="S41" s="273">
        <f t="shared" si="1"/>
        <v>0.17</v>
      </c>
      <c r="T41" s="56">
        <f t="shared" si="2"/>
        <v>0</v>
      </c>
      <c r="AC41" s="77">
        <f t="shared" si="10"/>
        <v>0</v>
      </c>
      <c r="AL41" s="299">
        <f t="shared" si="3"/>
        <v>0</v>
      </c>
      <c r="AM41" s="299">
        <f t="shared" si="4"/>
        <v>0</v>
      </c>
      <c r="AN41" s="299">
        <f t="shared" si="5"/>
        <v>0</v>
      </c>
    </row>
    <row r="42" spans="1:40" ht="15.75" customHeight="1" x14ac:dyDescent="0.2">
      <c r="A42" s="10"/>
      <c r="B42" s="119">
        <f>אוק!B42</f>
        <v>0</v>
      </c>
      <c r="C42" s="139">
        <f t="shared" si="0"/>
        <v>0</v>
      </c>
      <c r="D42" s="333" t="str">
        <f>IF($C$7=אוק!$C$7,אוק!D42,IF($C$7=$AE$2,'שיקוף לעסק'!AA42,'שיקוף לעסק'!AE42))</f>
        <v>לא</v>
      </c>
      <c r="E42" s="334" t="str">
        <f>IF($C$7=אוק!$C$7,אוק!E42,IF($C$7=$AE$2,'שיקוף לעסק'!AB42,'שיקוף לעסק'!AF42))</f>
        <v>עסק</v>
      </c>
      <c r="F42" s="126">
        <f t="shared" si="6"/>
        <v>0</v>
      </c>
      <c r="G42" s="127">
        <f>IF($C$7=אוק!$C$7,אוק!G42,IF($C$7=$AE$2,'שיקוף לעסק'!AC42,'שיקוף לעסק'!AG42))</f>
        <v>0</v>
      </c>
      <c r="H42" s="123">
        <f t="shared" si="7"/>
        <v>0</v>
      </c>
      <c r="I42" s="128">
        <f>IF($C$7=אוק!$C$7,אוק!I42,IF($C$7=$AE$2,'שיקוף לעסק'!AD42,'שיקוף לעסק'!AH42))</f>
        <v>0</v>
      </c>
      <c r="J42" s="129">
        <f t="shared" si="8"/>
        <v>0</v>
      </c>
      <c r="K42" s="10"/>
      <c r="L42" s="177"/>
      <c r="M42" s="185"/>
      <c r="N42" s="246"/>
      <c r="O42" s="186"/>
      <c r="P42" s="281"/>
      <c r="Q42" s="43"/>
      <c r="R42" s="10"/>
      <c r="S42" s="273">
        <f t="shared" si="1"/>
        <v>0.17</v>
      </c>
      <c r="T42" s="56">
        <f t="shared" si="2"/>
        <v>0</v>
      </c>
      <c r="AC42" s="77">
        <f t="shared" si="10"/>
        <v>0</v>
      </c>
      <c r="AL42" s="299">
        <f t="shared" si="3"/>
        <v>0</v>
      </c>
      <c r="AM42" s="299">
        <f t="shared" si="4"/>
        <v>0</v>
      </c>
      <c r="AN42" s="299">
        <f t="shared" si="5"/>
        <v>0</v>
      </c>
    </row>
    <row r="43" spans="1:40" ht="15.75" customHeight="1" x14ac:dyDescent="0.2">
      <c r="A43" s="10"/>
      <c r="B43" s="119">
        <f>אוק!B43</f>
        <v>0</v>
      </c>
      <c r="C43" s="139">
        <f t="shared" si="0"/>
        <v>0</v>
      </c>
      <c r="D43" s="333" t="str">
        <f>IF($C$7=אוק!$C$7,אוק!D43,IF($C$7=$AE$2,'שיקוף לעסק'!AA43,'שיקוף לעסק'!AE43))</f>
        <v>לא</v>
      </c>
      <c r="E43" s="334" t="str">
        <f>IF($C$7=אוק!$C$7,אוק!E43,IF($C$7=$AE$2,'שיקוף לעסק'!AB43,'שיקוף לעסק'!AF43))</f>
        <v>עסק</v>
      </c>
      <c r="F43" s="126">
        <f t="shared" si="6"/>
        <v>0</v>
      </c>
      <c r="G43" s="127">
        <f>IF($C$7=אוק!$C$7,אוק!G43,IF($C$7=$AE$2,'שיקוף לעסק'!AC43,'שיקוף לעסק'!AG43))</f>
        <v>0</v>
      </c>
      <c r="H43" s="123">
        <f t="shared" si="7"/>
        <v>0</v>
      </c>
      <c r="I43" s="128">
        <f>IF($C$7=אוק!$C$7,אוק!I43,IF($C$7=$AE$2,'שיקוף לעסק'!AD43,'שיקוף לעסק'!AH43))</f>
        <v>0</v>
      </c>
      <c r="J43" s="129">
        <f t="shared" si="8"/>
        <v>0</v>
      </c>
      <c r="K43" s="10"/>
      <c r="L43" s="177"/>
      <c r="M43" s="185"/>
      <c r="N43" s="246"/>
      <c r="O43" s="186"/>
      <c r="P43" s="281"/>
      <c r="Q43" s="43"/>
      <c r="R43" s="10"/>
      <c r="S43" s="273">
        <f t="shared" si="1"/>
        <v>0.17</v>
      </c>
      <c r="T43" s="56">
        <f t="shared" si="2"/>
        <v>0</v>
      </c>
      <c r="AC43" s="77">
        <f t="shared" si="10"/>
        <v>0</v>
      </c>
      <c r="AL43" s="299">
        <f t="shared" si="3"/>
        <v>0</v>
      </c>
      <c r="AM43" s="299">
        <f t="shared" si="4"/>
        <v>0</v>
      </c>
      <c r="AN43" s="299">
        <f t="shared" si="5"/>
        <v>0</v>
      </c>
    </row>
    <row r="44" spans="1:40" ht="15.75" customHeight="1" thickBot="1" x14ac:dyDescent="0.25">
      <c r="A44" s="10"/>
      <c r="B44" s="120">
        <f>אוק!B44</f>
        <v>0</v>
      </c>
      <c r="C44" s="140">
        <f t="shared" si="0"/>
        <v>0</v>
      </c>
      <c r="D44" s="333" t="str">
        <f>IF($C$7=אוק!$C$7,אוק!D44,IF($C$7=$AE$2,'שיקוף לעסק'!AA44,'שיקוף לעסק'!AE44))</f>
        <v>לא</v>
      </c>
      <c r="E44" s="334" t="str">
        <f>IF($C$7=אוק!$C$7,אוק!E44,IF($C$7=$AE$2,'שיקוף לעסק'!AB44,'שיקוף לעסק'!AF44))</f>
        <v>עסק</v>
      </c>
      <c r="F44" s="130">
        <f t="shared" si="6"/>
        <v>0</v>
      </c>
      <c r="G44" s="131">
        <f>IF($C$7=אוק!$C$7,אוק!G44,IF($C$7=$AE$2,'שיקוף לעסק'!AC44,'שיקוף לעסק'!AG44))</f>
        <v>0</v>
      </c>
      <c r="H44" s="132">
        <f t="shared" si="7"/>
        <v>0</v>
      </c>
      <c r="I44" s="133">
        <f>IF($C$7=אוק!$C$7,אוק!I44,IF($C$7=$AE$2,'שיקוף לעסק'!AD44,'שיקוף לעסק'!AH44))</f>
        <v>0</v>
      </c>
      <c r="J44" s="134">
        <f t="shared" si="8"/>
        <v>0</v>
      </c>
      <c r="K44" s="10"/>
      <c r="L44" s="177"/>
      <c r="M44" s="185"/>
      <c r="N44" s="246"/>
      <c r="O44" s="186"/>
      <c r="P44" s="281"/>
      <c r="Q44" s="43"/>
      <c r="R44" s="10"/>
      <c r="S44" s="273">
        <f t="shared" si="1"/>
        <v>0.17</v>
      </c>
      <c r="T44" s="56">
        <f t="shared" si="2"/>
        <v>0</v>
      </c>
      <c r="AC44" s="115">
        <f t="shared" si="10"/>
        <v>0</v>
      </c>
      <c r="AL44" s="299">
        <f t="shared" si="3"/>
        <v>0</v>
      </c>
      <c r="AM44" s="299">
        <f t="shared" si="4"/>
        <v>0</v>
      </c>
      <c r="AN44" s="299">
        <f t="shared" si="5"/>
        <v>0</v>
      </c>
    </row>
    <row r="45" spans="1:40" ht="15.75" customHeight="1" thickBot="1" x14ac:dyDescent="0.25">
      <c r="A45" s="10"/>
      <c r="B45" s="112" t="s">
        <v>49</v>
      </c>
      <c r="C45" s="87">
        <f>SUM(C11:C44)</f>
        <v>0</v>
      </c>
      <c r="D45" s="193"/>
      <c r="E45" s="318"/>
      <c r="F45" s="88">
        <f>SUM(F11:F44)</f>
        <v>0</v>
      </c>
      <c r="G45" s="21"/>
      <c r="H45" s="89">
        <f>SUM(H11:H44)</f>
        <v>0</v>
      </c>
      <c r="I45" s="21"/>
      <c r="J45" s="87">
        <f>SUM(J11:J44)</f>
        <v>0</v>
      </c>
      <c r="K45" s="10"/>
      <c r="L45" s="177"/>
      <c r="M45" s="185"/>
      <c r="N45" s="246"/>
      <c r="O45" s="186"/>
      <c r="P45" s="281"/>
      <c r="Q45" s="43"/>
      <c r="R45" s="10"/>
      <c r="S45" s="273">
        <f t="shared" si="1"/>
        <v>0.17</v>
      </c>
      <c r="T45" s="56">
        <f t="shared" si="2"/>
        <v>0</v>
      </c>
    </row>
    <row r="46" spans="1:40" ht="15.75" customHeight="1" x14ac:dyDescent="0.2">
      <c r="A46" s="10"/>
      <c r="B46" s="15"/>
      <c r="C46" s="38"/>
      <c r="D46" s="38"/>
      <c r="E46" s="38"/>
      <c r="F46" s="38"/>
      <c r="G46" s="38"/>
      <c r="H46" s="38"/>
      <c r="I46" s="38"/>
      <c r="J46" s="38"/>
      <c r="K46" s="10"/>
      <c r="L46" s="188"/>
      <c r="M46" s="185"/>
      <c r="N46" s="246"/>
      <c r="O46" s="185"/>
      <c r="P46" s="281"/>
      <c r="Q46" s="43"/>
      <c r="R46" s="10"/>
      <c r="S46" s="273">
        <f t="shared" si="1"/>
        <v>0.17</v>
      </c>
      <c r="T46" s="56">
        <f t="shared" si="2"/>
        <v>0</v>
      </c>
    </row>
    <row r="47" spans="1:40" ht="15.75" customHeight="1" x14ac:dyDescent="0.2">
      <c r="A47" s="10"/>
      <c r="K47" s="10"/>
      <c r="L47" s="177"/>
      <c r="M47" s="185"/>
      <c r="N47" s="246"/>
      <c r="O47" s="186"/>
      <c r="P47" s="281"/>
      <c r="Q47" s="43"/>
      <c r="R47" s="10"/>
      <c r="S47" s="273">
        <f t="shared" si="1"/>
        <v>0.17</v>
      </c>
      <c r="T47" s="56">
        <f t="shared" si="2"/>
        <v>0</v>
      </c>
    </row>
    <row r="48" spans="1:40" ht="15.75" customHeight="1" x14ac:dyDescent="0.2">
      <c r="A48" s="10"/>
      <c r="K48" s="10"/>
      <c r="L48" s="177"/>
      <c r="M48" s="185"/>
      <c r="N48" s="246"/>
      <c r="O48" s="186"/>
      <c r="P48" s="281"/>
      <c r="Q48" s="43"/>
      <c r="R48" s="10"/>
      <c r="S48" s="273">
        <f t="shared" si="1"/>
        <v>0.17</v>
      </c>
      <c r="T48" s="56">
        <f t="shared" si="2"/>
        <v>0</v>
      </c>
    </row>
    <row r="49" spans="12:20" x14ac:dyDescent="0.2">
      <c r="L49" s="177"/>
      <c r="M49" s="185"/>
      <c r="N49" s="246"/>
      <c r="O49" s="186"/>
      <c r="P49" s="281"/>
      <c r="Q49" s="43"/>
      <c r="S49" s="273">
        <f t="shared" si="1"/>
        <v>0.17</v>
      </c>
      <c r="T49" s="56">
        <f t="shared" si="2"/>
        <v>0</v>
      </c>
    </row>
    <row r="50" spans="12:20" x14ac:dyDescent="0.2">
      <c r="L50" s="177"/>
      <c r="M50" s="185"/>
      <c r="N50" s="246"/>
      <c r="O50" s="186"/>
      <c r="P50" s="281"/>
      <c r="Q50" s="43"/>
      <c r="S50" s="273">
        <f t="shared" si="1"/>
        <v>0.17</v>
      </c>
      <c r="T50" s="56">
        <f t="shared" si="2"/>
        <v>0</v>
      </c>
    </row>
    <row r="51" spans="12:20" x14ac:dyDescent="0.2">
      <c r="L51" s="177"/>
      <c r="M51" s="185"/>
      <c r="N51" s="246"/>
      <c r="O51" s="186"/>
      <c r="P51" s="281"/>
      <c r="Q51" s="43"/>
      <c r="S51" s="273">
        <f t="shared" si="1"/>
        <v>0.17</v>
      </c>
      <c r="T51" s="56">
        <f t="shared" si="2"/>
        <v>0</v>
      </c>
    </row>
    <row r="52" spans="12:20" x14ac:dyDescent="0.2">
      <c r="L52" s="177"/>
      <c r="M52" s="185"/>
      <c r="N52" s="246"/>
      <c r="O52" s="186"/>
      <c r="P52" s="281"/>
      <c r="Q52" s="43"/>
      <c r="S52" s="273">
        <f t="shared" si="1"/>
        <v>0.17</v>
      </c>
      <c r="T52" s="56">
        <f t="shared" si="2"/>
        <v>0</v>
      </c>
    </row>
    <row r="53" spans="12:20" x14ac:dyDescent="0.2">
      <c r="L53" s="177"/>
      <c r="M53" s="185"/>
      <c r="N53" s="246"/>
      <c r="O53" s="186"/>
      <c r="P53" s="281"/>
      <c r="Q53" s="43"/>
      <c r="S53" s="273">
        <f t="shared" si="1"/>
        <v>0.17</v>
      </c>
      <c r="T53" s="56">
        <f t="shared" si="2"/>
        <v>0</v>
      </c>
    </row>
    <row r="54" spans="12:20" x14ac:dyDescent="0.2">
      <c r="L54" s="177"/>
      <c r="M54" s="185"/>
      <c r="N54" s="246"/>
      <c r="O54" s="186"/>
      <c r="P54" s="281"/>
      <c r="Q54" s="43"/>
      <c r="S54" s="273">
        <f t="shared" si="1"/>
        <v>0.17</v>
      </c>
      <c r="T54" s="56">
        <f t="shared" si="2"/>
        <v>0</v>
      </c>
    </row>
    <row r="55" spans="12:20" x14ac:dyDescent="0.2">
      <c r="L55" s="177"/>
      <c r="M55" s="185"/>
      <c r="N55" s="246"/>
      <c r="O55" s="186"/>
      <c r="P55" s="281"/>
      <c r="Q55" s="43"/>
      <c r="S55" s="273">
        <f t="shared" si="1"/>
        <v>0.17</v>
      </c>
      <c r="T55" s="56">
        <f t="shared" si="2"/>
        <v>0</v>
      </c>
    </row>
    <row r="56" spans="12:20" x14ac:dyDescent="0.2">
      <c r="L56" s="177"/>
      <c r="M56" s="185"/>
      <c r="N56" s="246"/>
      <c r="O56" s="186"/>
      <c r="P56" s="281"/>
      <c r="Q56" s="43"/>
      <c r="S56" s="273">
        <f t="shared" si="1"/>
        <v>0.17</v>
      </c>
      <c r="T56" s="56">
        <f t="shared" si="2"/>
        <v>0</v>
      </c>
    </row>
    <row r="57" spans="12:20" x14ac:dyDescent="0.2">
      <c r="L57" s="177"/>
      <c r="M57" s="185"/>
      <c r="N57" s="246"/>
      <c r="O57" s="186"/>
      <c r="P57" s="281"/>
      <c r="Q57" s="43"/>
      <c r="S57" s="273">
        <f t="shared" si="1"/>
        <v>0.17</v>
      </c>
      <c r="T57" s="56">
        <f t="shared" si="2"/>
        <v>0</v>
      </c>
    </row>
    <row r="58" spans="12:20" x14ac:dyDescent="0.2">
      <c r="L58" s="177"/>
      <c r="M58" s="185"/>
      <c r="N58" s="246"/>
      <c r="O58" s="186"/>
      <c r="P58" s="281"/>
      <c r="Q58" s="43"/>
      <c r="S58" s="273">
        <f t="shared" si="1"/>
        <v>0.17</v>
      </c>
      <c r="T58" s="56">
        <f t="shared" si="2"/>
        <v>0</v>
      </c>
    </row>
    <row r="59" spans="12:20" x14ac:dyDescent="0.2">
      <c r="L59" s="177"/>
      <c r="M59" s="185"/>
      <c r="N59" s="246"/>
      <c r="O59" s="186"/>
      <c r="P59" s="281"/>
      <c r="Q59" s="43"/>
      <c r="S59" s="273">
        <f t="shared" si="1"/>
        <v>0.17</v>
      </c>
      <c r="T59" s="56">
        <f t="shared" si="2"/>
        <v>0</v>
      </c>
    </row>
    <row r="60" spans="12:20" x14ac:dyDescent="0.2">
      <c r="L60" s="177"/>
      <c r="M60" s="185"/>
      <c r="N60" s="246"/>
      <c r="O60" s="186"/>
      <c r="P60" s="281"/>
      <c r="Q60" s="43"/>
      <c r="S60" s="273">
        <f t="shared" si="1"/>
        <v>0.17</v>
      </c>
      <c r="T60" s="56">
        <f t="shared" si="2"/>
        <v>0</v>
      </c>
    </row>
    <row r="61" spans="12:20" x14ac:dyDescent="0.2">
      <c r="L61" s="177"/>
      <c r="M61" s="185"/>
      <c r="N61" s="246"/>
      <c r="O61" s="186"/>
      <c r="P61" s="281"/>
      <c r="Q61" s="43"/>
      <c r="S61" s="273">
        <f t="shared" si="1"/>
        <v>0.17</v>
      </c>
      <c r="T61" s="56">
        <f t="shared" si="2"/>
        <v>0</v>
      </c>
    </row>
    <row r="62" spans="12:20" x14ac:dyDescent="0.2">
      <c r="L62" s="177"/>
      <c r="M62" s="185"/>
      <c r="N62" s="246"/>
      <c r="O62" s="186"/>
      <c r="P62" s="281"/>
      <c r="Q62" s="43"/>
      <c r="S62" s="273">
        <f t="shared" si="1"/>
        <v>0.17</v>
      </c>
      <c r="T62" s="56">
        <f t="shared" si="2"/>
        <v>0</v>
      </c>
    </row>
    <row r="63" spans="12:20" x14ac:dyDescent="0.2">
      <c r="L63" s="177"/>
      <c r="M63" s="185"/>
      <c r="N63" s="246"/>
      <c r="O63" s="186"/>
      <c r="P63" s="281"/>
      <c r="Q63" s="43"/>
      <c r="S63" s="273">
        <f t="shared" si="1"/>
        <v>0.17</v>
      </c>
      <c r="T63" s="56">
        <f t="shared" si="2"/>
        <v>0</v>
      </c>
    </row>
    <row r="64" spans="12:20" x14ac:dyDescent="0.2">
      <c r="L64" s="177"/>
      <c r="M64" s="185"/>
      <c r="N64" s="246"/>
      <c r="O64" s="186"/>
      <c r="P64" s="281"/>
      <c r="Q64" s="43"/>
      <c r="S64" s="273">
        <f t="shared" si="1"/>
        <v>0.17</v>
      </c>
      <c r="T64" s="56">
        <f t="shared" si="2"/>
        <v>0</v>
      </c>
    </row>
    <row r="65" spans="12:20" x14ac:dyDescent="0.2">
      <c r="L65" s="177"/>
      <c r="M65" s="185"/>
      <c r="N65" s="246"/>
      <c r="O65" s="186"/>
      <c r="P65" s="281"/>
      <c r="Q65" s="43"/>
      <c r="S65" s="273">
        <f t="shared" si="1"/>
        <v>0.17</v>
      </c>
      <c r="T65" s="56">
        <f t="shared" si="2"/>
        <v>0</v>
      </c>
    </row>
    <row r="66" spans="12:20" x14ac:dyDescent="0.2">
      <c r="L66" s="177"/>
      <c r="M66" s="185"/>
      <c r="N66" s="246"/>
      <c r="O66" s="186"/>
      <c r="P66" s="281"/>
      <c r="Q66" s="43"/>
      <c r="S66" s="273">
        <f t="shared" si="1"/>
        <v>0.17</v>
      </c>
      <c r="T66" s="56">
        <f t="shared" si="2"/>
        <v>0</v>
      </c>
    </row>
    <row r="67" spans="12:20" x14ac:dyDescent="0.2">
      <c r="L67" s="177"/>
      <c r="M67" s="185"/>
      <c r="N67" s="246"/>
      <c r="O67" s="186"/>
      <c r="P67" s="281"/>
      <c r="Q67" s="43"/>
      <c r="S67" s="273">
        <f t="shared" si="1"/>
        <v>0.17</v>
      </c>
      <c r="T67" s="56">
        <f t="shared" si="2"/>
        <v>0</v>
      </c>
    </row>
    <row r="68" spans="12:20" x14ac:dyDescent="0.2">
      <c r="L68" s="177"/>
      <c r="M68" s="185"/>
      <c r="N68" s="246"/>
      <c r="O68" s="186"/>
      <c r="P68" s="281"/>
      <c r="Q68" s="43"/>
      <c r="S68" s="273">
        <f t="shared" si="1"/>
        <v>0.17</v>
      </c>
      <c r="T68" s="56">
        <f t="shared" si="2"/>
        <v>0</v>
      </c>
    </row>
    <row r="69" spans="12:20" x14ac:dyDescent="0.2">
      <c r="L69" s="177"/>
      <c r="M69" s="185"/>
      <c r="N69" s="246"/>
      <c r="O69" s="186"/>
      <c r="P69" s="281"/>
      <c r="Q69" s="43"/>
      <c r="S69" s="273">
        <f t="shared" si="1"/>
        <v>0.17</v>
      </c>
      <c r="T69" s="56">
        <f t="shared" si="2"/>
        <v>0</v>
      </c>
    </row>
    <row r="70" spans="12:20" x14ac:dyDescent="0.2">
      <c r="L70" s="177"/>
      <c r="M70" s="185"/>
      <c r="N70" s="246"/>
      <c r="O70" s="186"/>
      <c r="P70" s="281"/>
      <c r="Q70" s="43"/>
      <c r="S70" s="273">
        <f t="shared" si="1"/>
        <v>0.17</v>
      </c>
      <c r="T70" s="56">
        <f t="shared" si="2"/>
        <v>0</v>
      </c>
    </row>
    <row r="71" spans="12:20" x14ac:dyDescent="0.2">
      <c r="L71" s="177"/>
      <c r="M71" s="185"/>
      <c r="N71" s="246"/>
      <c r="O71" s="186"/>
      <c r="P71" s="281"/>
      <c r="Q71" s="43"/>
      <c r="S71" s="273">
        <f t="shared" si="1"/>
        <v>0.17</v>
      </c>
      <c r="T71" s="56">
        <f t="shared" si="2"/>
        <v>0</v>
      </c>
    </row>
    <row r="72" spans="12:20" x14ac:dyDescent="0.2">
      <c r="L72" s="177"/>
      <c r="M72" s="185"/>
      <c r="N72" s="246"/>
      <c r="O72" s="186"/>
      <c r="P72" s="281"/>
      <c r="Q72" s="43"/>
      <c r="S72" s="273">
        <f t="shared" si="1"/>
        <v>0.17</v>
      </c>
      <c r="T72" s="56">
        <f t="shared" si="2"/>
        <v>0</v>
      </c>
    </row>
    <row r="73" spans="12:20" x14ac:dyDescent="0.2">
      <c r="L73" s="177"/>
      <c r="M73" s="185"/>
      <c r="N73" s="246"/>
      <c r="O73" s="186"/>
      <c r="P73" s="281"/>
      <c r="Q73" s="43"/>
      <c r="S73" s="273">
        <f t="shared" si="1"/>
        <v>0.17</v>
      </c>
      <c r="T73" s="56">
        <f t="shared" si="2"/>
        <v>0</v>
      </c>
    </row>
    <row r="74" spans="12:20" x14ac:dyDescent="0.2">
      <c r="L74" s="177"/>
      <c r="M74" s="185"/>
      <c r="N74" s="246"/>
      <c r="O74" s="186"/>
      <c r="P74" s="281"/>
      <c r="Q74" s="43"/>
      <c r="S74" s="273">
        <f t="shared" si="1"/>
        <v>0.17</v>
      </c>
      <c r="T74" s="56">
        <f t="shared" si="2"/>
        <v>0</v>
      </c>
    </row>
    <row r="75" spans="12:20" x14ac:dyDescent="0.2">
      <c r="L75" s="177"/>
      <c r="M75" s="185"/>
      <c r="N75" s="246"/>
      <c r="O75" s="186"/>
      <c r="P75" s="281"/>
      <c r="Q75" s="43"/>
      <c r="S75" s="273">
        <f t="shared" ref="S75:S138" si="11">$AG$2</f>
        <v>0.17</v>
      </c>
      <c r="T75" s="56">
        <f t="shared" ref="T75:T138" si="12">IF(M75=$AC$10,N75-N75/(1+S75),0)</f>
        <v>0</v>
      </c>
    </row>
    <row r="76" spans="12:20" x14ac:dyDescent="0.2">
      <c r="L76" s="177"/>
      <c r="M76" s="185"/>
      <c r="N76" s="246"/>
      <c r="O76" s="186"/>
      <c r="P76" s="281"/>
      <c r="Q76" s="43"/>
      <c r="S76" s="273">
        <f t="shared" si="11"/>
        <v>0.17</v>
      </c>
      <c r="T76" s="56">
        <f t="shared" si="12"/>
        <v>0</v>
      </c>
    </row>
    <row r="77" spans="12:20" x14ac:dyDescent="0.2">
      <c r="L77" s="177"/>
      <c r="M77" s="185"/>
      <c r="N77" s="246"/>
      <c r="O77" s="186"/>
      <c r="P77" s="281"/>
      <c r="Q77" s="43"/>
      <c r="S77" s="273">
        <f t="shared" si="11"/>
        <v>0.17</v>
      </c>
      <c r="T77" s="56">
        <f t="shared" si="12"/>
        <v>0</v>
      </c>
    </row>
    <row r="78" spans="12:20" x14ac:dyDescent="0.2">
      <c r="L78" s="177"/>
      <c r="M78" s="185"/>
      <c r="N78" s="246"/>
      <c r="O78" s="186"/>
      <c r="P78" s="281"/>
      <c r="Q78" s="43"/>
      <c r="S78" s="273">
        <f t="shared" si="11"/>
        <v>0.17</v>
      </c>
      <c r="T78" s="56">
        <f t="shared" si="12"/>
        <v>0</v>
      </c>
    </row>
    <row r="79" spans="12:20" x14ac:dyDescent="0.2">
      <c r="L79" s="188"/>
      <c r="M79" s="185"/>
      <c r="N79" s="246"/>
      <c r="O79" s="185"/>
      <c r="P79" s="281"/>
      <c r="Q79" s="43"/>
      <c r="S79" s="273">
        <f t="shared" si="11"/>
        <v>0.17</v>
      </c>
      <c r="T79" s="56">
        <f t="shared" si="12"/>
        <v>0</v>
      </c>
    </row>
    <row r="80" spans="12:20" x14ac:dyDescent="0.2">
      <c r="L80" s="177"/>
      <c r="M80" s="185"/>
      <c r="N80" s="246"/>
      <c r="O80" s="186"/>
      <c r="P80" s="281"/>
      <c r="Q80" s="43"/>
      <c r="S80" s="273">
        <f t="shared" si="11"/>
        <v>0.17</v>
      </c>
      <c r="T80" s="56">
        <f t="shared" si="12"/>
        <v>0</v>
      </c>
    </row>
    <row r="81" spans="12:20" x14ac:dyDescent="0.2">
      <c r="L81" s="177"/>
      <c r="M81" s="185"/>
      <c r="N81" s="246"/>
      <c r="O81" s="186"/>
      <c r="P81" s="281"/>
      <c r="Q81" s="43"/>
      <c r="S81" s="273">
        <f t="shared" si="11"/>
        <v>0.17</v>
      </c>
      <c r="T81" s="56">
        <f t="shared" si="12"/>
        <v>0</v>
      </c>
    </row>
    <row r="82" spans="12:20" x14ac:dyDescent="0.2">
      <c r="L82" s="177"/>
      <c r="M82" s="185"/>
      <c r="N82" s="246"/>
      <c r="O82" s="186"/>
      <c r="P82" s="281"/>
      <c r="Q82" s="43"/>
      <c r="S82" s="273">
        <f t="shared" si="11"/>
        <v>0.17</v>
      </c>
      <c r="T82" s="56">
        <f t="shared" si="12"/>
        <v>0</v>
      </c>
    </row>
    <row r="83" spans="12:20" x14ac:dyDescent="0.2">
      <c r="L83" s="177"/>
      <c r="M83" s="185"/>
      <c r="N83" s="246"/>
      <c r="O83" s="186"/>
      <c r="P83" s="281"/>
      <c r="Q83" s="43"/>
      <c r="S83" s="273">
        <f t="shared" si="11"/>
        <v>0.17</v>
      </c>
      <c r="T83" s="56">
        <f t="shared" si="12"/>
        <v>0</v>
      </c>
    </row>
    <row r="84" spans="12:20" x14ac:dyDescent="0.2">
      <c r="L84" s="177"/>
      <c r="M84" s="185"/>
      <c r="N84" s="246"/>
      <c r="O84" s="186"/>
      <c r="P84" s="281"/>
      <c r="Q84" s="43"/>
      <c r="S84" s="273">
        <f t="shared" si="11"/>
        <v>0.17</v>
      </c>
      <c r="T84" s="56">
        <f t="shared" si="12"/>
        <v>0</v>
      </c>
    </row>
    <row r="85" spans="12:20" x14ac:dyDescent="0.2">
      <c r="L85" s="177"/>
      <c r="M85" s="185"/>
      <c r="N85" s="246"/>
      <c r="O85" s="186"/>
      <c r="P85" s="281"/>
      <c r="Q85" s="43"/>
      <c r="S85" s="273">
        <f t="shared" si="11"/>
        <v>0.17</v>
      </c>
      <c r="T85" s="56">
        <f t="shared" si="12"/>
        <v>0</v>
      </c>
    </row>
    <row r="86" spans="12:20" x14ac:dyDescent="0.2">
      <c r="L86" s="177"/>
      <c r="M86" s="185"/>
      <c r="N86" s="246"/>
      <c r="O86" s="186"/>
      <c r="P86" s="281"/>
      <c r="Q86" s="43"/>
      <c r="S86" s="273">
        <f t="shared" si="11"/>
        <v>0.17</v>
      </c>
      <c r="T86" s="56">
        <f t="shared" si="12"/>
        <v>0</v>
      </c>
    </row>
    <row r="87" spans="12:20" x14ac:dyDescent="0.2">
      <c r="L87" s="177"/>
      <c r="M87" s="185"/>
      <c r="N87" s="246"/>
      <c r="O87" s="186"/>
      <c r="P87" s="281"/>
      <c r="Q87" s="43"/>
      <c r="S87" s="273">
        <f t="shared" si="11"/>
        <v>0.17</v>
      </c>
      <c r="T87" s="56">
        <f t="shared" si="12"/>
        <v>0</v>
      </c>
    </row>
    <row r="88" spans="12:20" x14ac:dyDescent="0.2">
      <c r="L88" s="177"/>
      <c r="M88" s="185"/>
      <c r="N88" s="246"/>
      <c r="O88" s="186"/>
      <c r="P88" s="281"/>
      <c r="Q88" s="43"/>
      <c r="S88" s="273">
        <f t="shared" si="11"/>
        <v>0.17</v>
      </c>
      <c r="T88" s="56">
        <f t="shared" si="12"/>
        <v>0</v>
      </c>
    </row>
    <row r="89" spans="12:20" x14ac:dyDescent="0.2">
      <c r="L89" s="177"/>
      <c r="M89" s="185"/>
      <c r="N89" s="246"/>
      <c r="O89" s="186"/>
      <c r="P89" s="281"/>
      <c r="Q89" s="43"/>
      <c r="S89" s="273">
        <f t="shared" si="11"/>
        <v>0.17</v>
      </c>
      <c r="T89" s="56">
        <f t="shared" si="12"/>
        <v>0</v>
      </c>
    </row>
    <row r="90" spans="12:20" x14ac:dyDescent="0.2">
      <c r="L90" s="177"/>
      <c r="M90" s="185"/>
      <c r="N90" s="246"/>
      <c r="O90" s="186"/>
      <c r="P90" s="281"/>
      <c r="Q90" s="43"/>
      <c r="S90" s="273">
        <f t="shared" si="11"/>
        <v>0.17</v>
      </c>
      <c r="T90" s="56">
        <f t="shared" si="12"/>
        <v>0</v>
      </c>
    </row>
    <row r="91" spans="12:20" x14ac:dyDescent="0.2">
      <c r="L91" s="177"/>
      <c r="M91" s="185"/>
      <c r="N91" s="246"/>
      <c r="O91" s="186"/>
      <c r="P91" s="281"/>
      <c r="Q91" s="43"/>
      <c r="S91" s="273">
        <f t="shared" si="11"/>
        <v>0.17</v>
      </c>
      <c r="T91" s="56">
        <f t="shared" si="12"/>
        <v>0</v>
      </c>
    </row>
    <row r="92" spans="12:20" x14ac:dyDescent="0.2">
      <c r="L92" s="177"/>
      <c r="M92" s="185"/>
      <c r="N92" s="246"/>
      <c r="O92" s="186"/>
      <c r="P92" s="281"/>
      <c r="Q92" s="43"/>
      <c r="S92" s="273">
        <f t="shared" si="11"/>
        <v>0.17</v>
      </c>
      <c r="T92" s="56">
        <f t="shared" si="12"/>
        <v>0</v>
      </c>
    </row>
    <row r="93" spans="12:20" x14ac:dyDescent="0.2">
      <c r="L93" s="177"/>
      <c r="M93" s="185"/>
      <c r="N93" s="246"/>
      <c r="O93" s="186"/>
      <c r="P93" s="281"/>
      <c r="Q93" s="43"/>
      <c r="S93" s="273">
        <f t="shared" si="11"/>
        <v>0.17</v>
      </c>
      <c r="T93" s="56">
        <f t="shared" si="12"/>
        <v>0</v>
      </c>
    </row>
    <row r="94" spans="12:20" x14ac:dyDescent="0.2">
      <c r="L94" s="177"/>
      <c r="M94" s="185"/>
      <c r="N94" s="246"/>
      <c r="O94" s="186"/>
      <c r="P94" s="281"/>
      <c r="Q94" s="43"/>
      <c r="S94" s="273">
        <f t="shared" si="11"/>
        <v>0.17</v>
      </c>
      <c r="T94" s="56">
        <f t="shared" si="12"/>
        <v>0</v>
      </c>
    </row>
    <row r="95" spans="12:20" x14ac:dyDescent="0.2">
      <c r="L95" s="177"/>
      <c r="M95" s="185"/>
      <c r="N95" s="246"/>
      <c r="O95" s="186"/>
      <c r="P95" s="281"/>
      <c r="Q95" s="43"/>
      <c r="S95" s="273">
        <f t="shared" si="11"/>
        <v>0.17</v>
      </c>
      <c r="T95" s="56">
        <f t="shared" si="12"/>
        <v>0</v>
      </c>
    </row>
    <row r="96" spans="12:20" x14ac:dyDescent="0.2">
      <c r="L96" s="177"/>
      <c r="M96" s="185"/>
      <c r="N96" s="246"/>
      <c r="O96" s="186"/>
      <c r="P96" s="281"/>
      <c r="Q96" s="43"/>
      <c r="S96" s="273">
        <f t="shared" si="11"/>
        <v>0.17</v>
      </c>
      <c r="T96" s="56">
        <f t="shared" si="12"/>
        <v>0</v>
      </c>
    </row>
    <row r="97" spans="12:20" x14ac:dyDescent="0.2">
      <c r="L97" s="177"/>
      <c r="M97" s="185"/>
      <c r="N97" s="246"/>
      <c r="O97" s="186"/>
      <c r="P97" s="281"/>
      <c r="Q97" s="43"/>
      <c r="S97" s="273">
        <f t="shared" si="11"/>
        <v>0.17</v>
      </c>
      <c r="T97" s="56">
        <f t="shared" si="12"/>
        <v>0</v>
      </c>
    </row>
    <row r="98" spans="12:20" x14ac:dyDescent="0.2">
      <c r="L98" s="177"/>
      <c r="M98" s="185"/>
      <c r="N98" s="246"/>
      <c r="O98" s="186"/>
      <c r="P98" s="281"/>
      <c r="Q98" s="43"/>
      <c r="S98" s="273">
        <f t="shared" si="11"/>
        <v>0.17</v>
      </c>
      <c r="T98" s="56">
        <f t="shared" si="12"/>
        <v>0</v>
      </c>
    </row>
    <row r="99" spans="12:20" x14ac:dyDescent="0.2">
      <c r="L99" s="177"/>
      <c r="M99" s="185"/>
      <c r="N99" s="246"/>
      <c r="O99" s="186"/>
      <c r="P99" s="281"/>
      <c r="Q99" s="43"/>
      <c r="S99" s="273">
        <f t="shared" si="11"/>
        <v>0.17</v>
      </c>
      <c r="T99" s="56">
        <f t="shared" si="12"/>
        <v>0</v>
      </c>
    </row>
    <row r="100" spans="12:20" x14ac:dyDescent="0.2">
      <c r="L100" s="177"/>
      <c r="M100" s="185"/>
      <c r="N100" s="246"/>
      <c r="O100" s="186"/>
      <c r="P100" s="281"/>
      <c r="Q100" s="43"/>
      <c r="S100" s="273">
        <f t="shared" si="11"/>
        <v>0.17</v>
      </c>
      <c r="T100" s="56">
        <f t="shared" si="12"/>
        <v>0</v>
      </c>
    </row>
    <row r="101" spans="12:20" x14ac:dyDescent="0.2">
      <c r="L101" s="177"/>
      <c r="M101" s="185"/>
      <c r="N101" s="246"/>
      <c r="O101" s="186"/>
      <c r="P101" s="281"/>
      <c r="Q101" s="43"/>
      <c r="S101" s="273">
        <f t="shared" si="11"/>
        <v>0.17</v>
      </c>
      <c r="T101" s="56">
        <f t="shared" si="12"/>
        <v>0</v>
      </c>
    </row>
    <row r="102" spans="12:20" x14ac:dyDescent="0.2">
      <c r="L102" s="177"/>
      <c r="M102" s="185"/>
      <c r="N102" s="246"/>
      <c r="O102" s="186"/>
      <c r="P102" s="281"/>
      <c r="Q102" s="43"/>
      <c r="S102" s="273">
        <f t="shared" si="11"/>
        <v>0.17</v>
      </c>
      <c r="T102" s="56">
        <f t="shared" si="12"/>
        <v>0</v>
      </c>
    </row>
    <row r="103" spans="12:20" x14ac:dyDescent="0.2">
      <c r="L103" s="177"/>
      <c r="M103" s="185"/>
      <c r="N103" s="246"/>
      <c r="O103" s="186"/>
      <c r="P103" s="281"/>
      <c r="Q103" s="43"/>
      <c r="S103" s="273">
        <f t="shared" si="11"/>
        <v>0.17</v>
      </c>
      <c r="T103" s="56">
        <f t="shared" si="12"/>
        <v>0</v>
      </c>
    </row>
    <row r="104" spans="12:20" x14ac:dyDescent="0.2">
      <c r="L104" s="177"/>
      <c r="M104" s="185"/>
      <c r="N104" s="246"/>
      <c r="O104" s="186"/>
      <c r="P104" s="281"/>
      <c r="Q104" s="43"/>
      <c r="S104" s="273">
        <f t="shared" si="11"/>
        <v>0.17</v>
      </c>
      <c r="T104" s="56">
        <f t="shared" si="12"/>
        <v>0</v>
      </c>
    </row>
    <row r="105" spans="12:20" x14ac:dyDescent="0.2">
      <c r="L105" s="177"/>
      <c r="M105" s="185"/>
      <c r="N105" s="246"/>
      <c r="O105" s="186"/>
      <c r="P105" s="281"/>
      <c r="Q105" s="43"/>
      <c r="S105" s="273">
        <f t="shared" si="11"/>
        <v>0.17</v>
      </c>
      <c r="T105" s="56">
        <f t="shared" si="12"/>
        <v>0</v>
      </c>
    </row>
    <row r="106" spans="12:20" x14ac:dyDescent="0.2">
      <c r="L106" s="177"/>
      <c r="M106" s="185"/>
      <c r="N106" s="246"/>
      <c r="O106" s="186"/>
      <c r="P106" s="281"/>
      <c r="Q106" s="43"/>
      <c r="S106" s="273">
        <f t="shared" si="11"/>
        <v>0.17</v>
      </c>
      <c r="T106" s="56">
        <f t="shared" si="12"/>
        <v>0</v>
      </c>
    </row>
    <row r="107" spans="12:20" x14ac:dyDescent="0.2">
      <c r="L107" s="177"/>
      <c r="M107" s="185"/>
      <c r="N107" s="246"/>
      <c r="O107" s="186"/>
      <c r="P107" s="281"/>
      <c r="Q107" s="43"/>
      <c r="S107" s="273">
        <f t="shared" si="11"/>
        <v>0.17</v>
      </c>
      <c r="T107" s="56">
        <f t="shared" si="12"/>
        <v>0</v>
      </c>
    </row>
    <row r="108" spans="12:20" x14ac:dyDescent="0.2">
      <c r="L108" s="177"/>
      <c r="M108" s="185"/>
      <c r="N108" s="246"/>
      <c r="O108" s="186"/>
      <c r="P108" s="281"/>
      <c r="Q108" s="43"/>
      <c r="S108" s="273">
        <f t="shared" si="11"/>
        <v>0.17</v>
      </c>
      <c r="T108" s="56">
        <f t="shared" si="12"/>
        <v>0</v>
      </c>
    </row>
    <row r="109" spans="12:20" x14ac:dyDescent="0.2">
      <c r="L109" s="177"/>
      <c r="M109" s="185"/>
      <c r="N109" s="246"/>
      <c r="O109" s="186"/>
      <c r="P109" s="281"/>
      <c r="Q109" s="43"/>
      <c r="S109" s="273">
        <f t="shared" si="11"/>
        <v>0.17</v>
      </c>
      <c r="T109" s="56">
        <f t="shared" si="12"/>
        <v>0</v>
      </c>
    </row>
    <row r="110" spans="12:20" x14ac:dyDescent="0.2">
      <c r="L110" s="177"/>
      <c r="M110" s="185"/>
      <c r="N110" s="246"/>
      <c r="O110" s="186"/>
      <c r="P110" s="281"/>
      <c r="Q110" s="43"/>
      <c r="S110" s="273">
        <f t="shared" si="11"/>
        <v>0.17</v>
      </c>
      <c r="T110" s="56">
        <f t="shared" si="12"/>
        <v>0</v>
      </c>
    </row>
    <row r="111" spans="12:20" x14ac:dyDescent="0.2">
      <c r="L111" s="177"/>
      <c r="M111" s="185"/>
      <c r="N111" s="246"/>
      <c r="O111" s="186"/>
      <c r="P111" s="281"/>
      <c r="Q111" s="43"/>
      <c r="S111" s="273">
        <f t="shared" si="11"/>
        <v>0.17</v>
      </c>
      <c r="T111" s="56">
        <f t="shared" si="12"/>
        <v>0</v>
      </c>
    </row>
    <row r="112" spans="12:20" x14ac:dyDescent="0.2">
      <c r="L112" s="177"/>
      <c r="M112" s="185"/>
      <c r="N112" s="246"/>
      <c r="O112" s="186"/>
      <c r="P112" s="281"/>
      <c r="Q112" s="43"/>
      <c r="S112" s="273">
        <f t="shared" si="11"/>
        <v>0.17</v>
      </c>
      <c r="T112" s="56">
        <f t="shared" si="12"/>
        <v>0</v>
      </c>
    </row>
    <row r="113" spans="12:20" x14ac:dyDescent="0.2">
      <c r="L113" s="188"/>
      <c r="M113" s="185"/>
      <c r="N113" s="246"/>
      <c r="O113" s="185"/>
      <c r="P113" s="281"/>
      <c r="Q113" s="43"/>
      <c r="S113" s="273">
        <f t="shared" si="11"/>
        <v>0.17</v>
      </c>
      <c r="T113" s="56">
        <f t="shared" si="12"/>
        <v>0</v>
      </c>
    </row>
    <row r="114" spans="12:20" x14ac:dyDescent="0.2">
      <c r="L114" s="177"/>
      <c r="M114" s="185"/>
      <c r="N114" s="246"/>
      <c r="O114" s="186"/>
      <c r="P114" s="281"/>
      <c r="Q114" s="43"/>
      <c r="S114" s="273">
        <f t="shared" si="11"/>
        <v>0.17</v>
      </c>
      <c r="T114" s="56">
        <f t="shared" si="12"/>
        <v>0</v>
      </c>
    </row>
    <row r="115" spans="12:20" x14ac:dyDescent="0.2">
      <c r="L115" s="177"/>
      <c r="M115" s="185"/>
      <c r="N115" s="246"/>
      <c r="O115" s="186"/>
      <c r="P115" s="281"/>
      <c r="Q115" s="43"/>
      <c r="S115" s="273">
        <f t="shared" si="11"/>
        <v>0.17</v>
      </c>
      <c r="T115" s="56">
        <f t="shared" si="12"/>
        <v>0</v>
      </c>
    </row>
    <row r="116" spans="12:20" x14ac:dyDescent="0.2">
      <c r="L116" s="177"/>
      <c r="M116" s="185"/>
      <c r="N116" s="246"/>
      <c r="O116" s="186"/>
      <c r="P116" s="281"/>
      <c r="Q116" s="43"/>
      <c r="S116" s="273">
        <f t="shared" si="11"/>
        <v>0.17</v>
      </c>
      <c r="T116" s="56">
        <f t="shared" si="12"/>
        <v>0</v>
      </c>
    </row>
    <row r="117" spans="12:20" x14ac:dyDescent="0.2">
      <c r="L117" s="177"/>
      <c r="M117" s="185"/>
      <c r="N117" s="246"/>
      <c r="O117" s="186"/>
      <c r="P117" s="281"/>
      <c r="Q117" s="43"/>
      <c r="S117" s="273">
        <f t="shared" si="11"/>
        <v>0.17</v>
      </c>
      <c r="T117" s="56">
        <f t="shared" si="12"/>
        <v>0</v>
      </c>
    </row>
    <row r="118" spans="12:20" x14ac:dyDescent="0.2">
      <c r="L118" s="177"/>
      <c r="M118" s="185"/>
      <c r="N118" s="246"/>
      <c r="O118" s="186"/>
      <c r="P118" s="281"/>
      <c r="Q118" s="43"/>
      <c r="S118" s="273">
        <f t="shared" si="11"/>
        <v>0.17</v>
      </c>
      <c r="T118" s="56">
        <f t="shared" si="12"/>
        <v>0</v>
      </c>
    </row>
    <row r="119" spans="12:20" x14ac:dyDescent="0.2">
      <c r="L119" s="177"/>
      <c r="M119" s="185"/>
      <c r="N119" s="246"/>
      <c r="O119" s="186"/>
      <c r="P119" s="281"/>
      <c r="Q119" s="43"/>
      <c r="S119" s="273">
        <f t="shared" si="11"/>
        <v>0.17</v>
      </c>
      <c r="T119" s="56">
        <f t="shared" si="12"/>
        <v>0</v>
      </c>
    </row>
    <row r="120" spans="12:20" x14ac:dyDescent="0.2">
      <c r="L120" s="177"/>
      <c r="M120" s="185"/>
      <c r="N120" s="246"/>
      <c r="O120" s="186"/>
      <c r="P120" s="281"/>
      <c r="Q120" s="43"/>
      <c r="S120" s="273">
        <f t="shared" si="11"/>
        <v>0.17</v>
      </c>
      <c r="T120" s="56">
        <f t="shared" si="12"/>
        <v>0</v>
      </c>
    </row>
    <row r="121" spans="12:20" x14ac:dyDescent="0.2">
      <c r="L121" s="177"/>
      <c r="M121" s="185"/>
      <c r="N121" s="246"/>
      <c r="O121" s="186"/>
      <c r="P121" s="281"/>
      <c r="Q121" s="43"/>
      <c r="S121" s="273">
        <f t="shared" si="11"/>
        <v>0.17</v>
      </c>
      <c r="T121" s="56">
        <f t="shared" si="12"/>
        <v>0</v>
      </c>
    </row>
    <row r="122" spans="12:20" x14ac:dyDescent="0.2">
      <c r="L122" s="177"/>
      <c r="M122" s="185"/>
      <c r="N122" s="246"/>
      <c r="O122" s="186"/>
      <c r="P122" s="281"/>
      <c r="Q122" s="43"/>
      <c r="S122" s="273">
        <f t="shared" si="11"/>
        <v>0.17</v>
      </c>
      <c r="T122" s="56">
        <f t="shared" si="12"/>
        <v>0</v>
      </c>
    </row>
    <row r="123" spans="12:20" x14ac:dyDescent="0.2">
      <c r="L123" s="177"/>
      <c r="M123" s="185"/>
      <c r="N123" s="246"/>
      <c r="O123" s="186"/>
      <c r="P123" s="281"/>
      <c r="Q123" s="43"/>
      <c r="S123" s="273">
        <f t="shared" si="11"/>
        <v>0.17</v>
      </c>
      <c r="T123" s="56">
        <f t="shared" si="12"/>
        <v>0</v>
      </c>
    </row>
    <row r="124" spans="12:20" x14ac:dyDescent="0.2">
      <c r="L124" s="177"/>
      <c r="M124" s="185"/>
      <c r="N124" s="246"/>
      <c r="O124" s="186"/>
      <c r="P124" s="281"/>
      <c r="Q124" s="43"/>
      <c r="S124" s="273">
        <f t="shared" si="11"/>
        <v>0.17</v>
      </c>
      <c r="T124" s="56">
        <f t="shared" si="12"/>
        <v>0</v>
      </c>
    </row>
    <row r="125" spans="12:20" x14ac:dyDescent="0.2">
      <c r="L125" s="177"/>
      <c r="M125" s="185"/>
      <c r="N125" s="246"/>
      <c r="O125" s="186"/>
      <c r="P125" s="281"/>
      <c r="Q125" s="43"/>
      <c r="S125" s="273">
        <f t="shared" si="11"/>
        <v>0.17</v>
      </c>
      <c r="T125" s="56">
        <f t="shared" si="12"/>
        <v>0</v>
      </c>
    </row>
    <row r="126" spans="12:20" x14ac:dyDescent="0.2">
      <c r="L126" s="177"/>
      <c r="M126" s="185"/>
      <c r="N126" s="246"/>
      <c r="O126" s="186"/>
      <c r="P126" s="281"/>
      <c r="Q126" s="43"/>
      <c r="S126" s="273">
        <f t="shared" si="11"/>
        <v>0.17</v>
      </c>
      <c r="T126" s="56">
        <f t="shared" si="12"/>
        <v>0</v>
      </c>
    </row>
    <row r="127" spans="12:20" x14ac:dyDescent="0.2">
      <c r="L127" s="177"/>
      <c r="M127" s="185"/>
      <c r="N127" s="246"/>
      <c r="O127" s="186"/>
      <c r="P127" s="281"/>
      <c r="Q127" s="43"/>
      <c r="S127" s="273">
        <f t="shared" si="11"/>
        <v>0.17</v>
      </c>
      <c r="T127" s="56">
        <f t="shared" si="12"/>
        <v>0</v>
      </c>
    </row>
    <row r="128" spans="12:20" x14ac:dyDescent="0.2">
      <c r="L128" s="177"/>
      <c r="M128" s="185"/>
      <c r="N128" s="246"/>
      <c r="O128" s="186"/>
      <c r="P128" s="281"/>
      <c r="Q128" s="43"/>
      <c r="S128" s="273">
        <f t="shared" si="11"/>
        <v>0.17</v>
      </c>
      <c r="T128" s="56">
        <f t="shared" si="12"/>
        <v>0</v>
      </c>
    </row>
    <row r="129" spans="12:20" x14ac:dyDescent="0.2">
      <c r="L129" s="177"/>
      <c r="M129" s="185"/>
      <c r="N129" s="246"/>
      <c r="O129" s="186"/>
      <c r="P129" s="281"/>
      <c r="Q129" s="43"/>
      <c r="S129" s="273">
        <f t="shared" si="11"/>
        <v>0.17</v>
      </c>
      <c r="T129" s="56">
        <f t="shared" si="12"/>
        <v>0</v>
      </c>
    </row>
    <row r="130" spans="12:20" x14ac:dyDescent="0.2">
      <c r="L130" s="177"/>
      <c r="M130" s="185"/>
      <c r="N130" s="246"/>
      <c r="O130" s="186"/>
      <c r="P130" s="281"/>
      <c r="Q130" s="43"/>
      <c r="S130" s="273">
        <f t="shared" si="11"/>
        <v>0.17</v>
      </c>
      <c r="T130" s="56">
        <f t="shared" si="12"/>
        <v>0</v>
      </c>
    </row>
    <row r="131" spans="12:20" x14ac:dyDescent="0.2">
      <c r="L131" s="177"/>
      <c r="M131" s="185"/>
      <c r="N131" s="246"/>
      <c r="O131" s="186"/>
      <c r="P131" s="281"/>
      <c r="Q131" s="43"/>
      <c r="S131" s="273">
        <f t="shared" si="11"/>
        <v>0.17</v>
      </c>
      <c r="T131" s="56">
        <f t="shared" si="12"/>
        <v>0</v>
      </c>
    </row>
    <row r="132" spans="12:20" x14ac:dyDescent="0.2">
      <c r="L132" s="177"/>
      <c r="M132" s="185"/>
      <c r="N132" s="246"/>
      <c r="O132" s="186"/>
      <c r="P132" s="281"/>
      <c r="Q132" s="43"/>
      <c r="S132" s="273">
        <f t="shared" si="11"/>
        <v>0.17</v>
      </c>
      <c r="T132" s="56">
        <f t="shared" si="12"/>
        <v>0</v>
      </c>
    </row>
    <row r="133" spans="12:20" x14ac:dyDescent="0.2">
      <c r="L133" s="177"/>
      <c r="M133" s="185"/>
      <c r="N133" s="246"/>
      <c r="O133" s="186"/>
      <c r="P133" s="281"/>
      <c r="Q133" s="43"/>
      <c r="S133" s="273">
        <f t="shared" si="11"/>
        <v>0.17</v>
      </c>
      <c r="T133" s="56">
        <f t="shared" si="12"/>
        <v>0</v>
      </c>
    </row>
    <row r="134" spans="12:20" x14ac:dyDescent="0.2">
      <c r="L134" s="177"/>
      <c r="M134" s="185"/>
      <c r="N134" s="246"/>
      <c r="O134" s="186"/>
      <c r="P134" s="281"/>
      <c r="Q134" s="43"/>
      <c r="S134" s="273">
        <f t="shared" si="11"/>
        <v>0.17</v>
      </c>
      <c r="T134" s="56">
        <f t="shared" si="12"/>
        <v>0</v>
      </c>
    </row>
    <row r="135" spans="12:20" x14ac:dyDescent="0.2">
      <c r="L135" s="177"/>
      <c r="M135" s="185"/>
      <c r="N135" s="246"/>
      <c r="O135" s="186"/>
      <c r="P135" s="281"/>
      <c r="Q135" s="43"/>
      <c r="S135" s="273">
        <f t="shared" si="11"/>
        <v>0.17</v>
      </c>
      <c r="T135" s="56">
        <f t="shared" si="12"/>
        <v>0</v>
      </c>
    </row>
    <row r="136" spans="12:20" x14ac:dyDescent="0.2">
      <c r="L136" s="177"/>
      <c r="M136" s="185"/>
      <c r="N136" s="246"/>
      <c r="O136" s="186"/>
      <c r="P136" s="281"/>
      <c r="Q136" s="43"/>
      <c r="S136" s="273">
        <f t="shared" si="11"/>
        <v>0.17</v>
      </c>
      <c r="T136" s="56">
        <f t="shared" si="12"/>
        <v>0</v>
      </c>
    </row>
    <row r="137" spans="12:20" x14ac:dyDescent="0.2">
      <c r="L137" s="177"/>
      <c r="M137" s="185"/>
      <c r="N137" s="246"/>
      <c r="O137" s="186"/>
      <c r="P137" s="281"/>
      <c r="Q137" s="43"/>
      <c r="S137" s="273">
        <f t="shared" si="11"/>
        <v>0.17</v>
      </c>
      <c r="T137" s="56">
        <f t="shared" si="12"/>
        <v>0</v>
      </c>
    </row>
    <row r="138" spans="12:20" x14ac:dyDescent="0.2">
      <c r="L138" s="177"/>
      <c r="M138" s="185"/>
      <c r="N138" s="246"/>
      <c r="O138" s="186"/>
      <c r="P138" s="281"/>
      <c r="Q138" s="43"/>
      <c r="S138" s="273">
        <f t="shared" si="11"/>
        <v>0.17</v>
      </c>
      <c r="T138" s="56">
        <f t="shared" si="12"/>
        <v>0</v>
      </c>
    </row>
    <row r="139" spans="12:20" x14ac:dyDescent="0.2">
      <c r="L139" s="177"/>
      <c r="M139" s="185"/>
      <c r="N139" s="246"/>
      <c r="O139" s="186"/>
      <c r="P139" s="281"/>
      <c r="Q139" s="43"/>
      <c r="S139" s="273">
        <f t="shared" ref="S139:S202" si="13">$AG$2</f>
        <v>0.17</v>
      </c>
      <c r="T139" s="56">
        <f t="shared" ref="T139:T202" si="14">IF(M139=$AC$10,N139-N139/(1+S139),0)</f>
        <v>0</v>
      </c>
    </row>
    <row r="140" spans="12:20" x14ac:dyDescent="0.2">
      <c r="L140" s="177"/>
      <c r="M140" s="185"/>
      <c r="N140" s="246"/>
      <c r="O140" s="186"/>
      <c r="P140" s="281"/>
      <c r="Q140" s="43"/>
      <c r="S140" s="273">
        <f t="shared" si="13"/>
        <v>0.17</v>
      </c>
      <c r="T140" s="56">
        <f t="shared" si="14"/>
        <v>0</v>
      </c>
    </row>
    <row r="141" spans="12:20" x14ac:dyDescent="0.2">
      <c r="L141" s="177"/>
      <c r="M141" s="185"/>
      <c r="N141" s="246"/>
      <c r="O141" s="186"/>
      <c r="P141" s="281"/>
      <c r="Q141" s="43"/>
      <c r="S141" s="273">
        <f t="shared" si="13"/>
        <v>0.17</v>
      </c>
      <c r="T141" s="56">
        <f t="shared" si="14"/>
        <v>0</v>
      </c>
    </row>
    <row r="142" spans="12:20" x14ac:dyDescent="0.2">
      <c r="L142" s="177"/>
      <c r="M142" s="185"/>
      <c r="N142" s="246"/>
      <c r="O142" s="186"/>
      <c r="P142" s="281"/>
      <c r="Q142" s="43"/>
      <c r="S142" s="273">
        <f t="shared" si="13"/>
        <v>0.17</v>
      </c>
      <c r="T142" s="56">
        <f t="shared" si="14"/>
        <v>0</v>
      </c>
    </row>
    <row r="143" spans="12:20" x14ac:dyDescent="0.2">
      <c r="L143" s="177"/>
      <c r="M143" s="185"/>
      <c r="N143" s="246"/>
      <c r="O143" s="186"/>
      <c r="P143" s="281"/>
      <c r="Q143" s="43"/>
      <c r="S143" s="273">
        <f t="shared" si="13"/>
        <v>0.17</v>
      </c>
      <c r="T143" s="56">
        <f t="shared" si="14"/>
        <v>0</v>
      </c>
    </row>
    <row r="144" spans="12:20" x14ac:dyDescent="0.2">
      <c r="L144" s="177"/>
      <c r="M144" s="185"/>
      <c r="N144" s="246"/>
      <c r="O144" s="186"/>
      <c r="P144" s="281"/>
      <c r="Q144" s="43"/>
      <c r="S144" s="273">
        <f t="shared" si="13"/>
        <v>0.17</v>
      </c>
      <c r="T144" s="56">
        <f t="shared" si="14"/>
        <v>0</v>
      </c>
    </row>
    <row r="145" spans="12:20" x14ac:dyDescent="0.2">
      <c r="L145" s="177"/>
      <c r="M145" s="185"/>
      <c r="N145" s="246"/>
      <c r="O145" s="186"/>
      <c r="P145" s="281"/>
      <c r="Q145" s="43"/>
      <c r="S145" s="273">
        <f t="shared" si="13"/>
        <v>0.17</v>
      </c>
      <c r="T145" s="56">
        <f t="shared" si="14"/>
        <v>0</v>
      </c>
    </row>
    <row r="146" spans="12:20" x14ac:dyDescent="0.2">
      <c r="L146" s="188"/>
      <c r="M146" s="185"/>
      <c r="N146" s="246"/>
      <c r="O146" s="185"/>
      <c r="P146" s="281"/>
      <c r="Q146" s="43"/>
      <c r="S146" s="273">
        <f t="shared" si="13"/>
        <v>0.17</v>
      </c>
      <c r="T146" s="56">
        <f t="shared" si="14"/>
        <v>0</v>
      </c>
    </row>
    <row r="147" spans="12:20" x14ac:dyDescent="0.2">
      <c r="L147" s="177"/>
      <c r="M147" s="185"/>
      <c r="N147" s="246"/>
      <c r="O147" s="186"/>
      <c r="P147" s="281"/>
      <c r="Q147" s="43"/>
      <c r="S147" s="273">
        <f t="shared" si="13"/>
        <v>0.17</v>
      </c>
      <c r="T147" s="56">
        <f t="shared" si="14"/>
        <v>0</v>
      </c>
    </row>
    <row r="148" spans="12:20" x14ac:dyDescent="0.2">
      <c r="L148" s="177"/>
      <c r="M148" s="185"/>
      <c r="N148" s="246"/>
      <c r="O148" s="186"/>
      <c r="P148" s="281"/>
      <c r="Q148" s="43"/>
      <c r="S148" s="273">
        <f t="shared" si="13"/>
        <v>0.17</v>
      </c>
      <c r="T148" s="56">
        <f t="shared" si="14"/>
        <v>0</v>
      </c>
    </row>
    <row r="149" spans="12:20" x14ac:dyDescent="0.2">
      <c r="L149" s="177"/>
      <c r="M149" s="185"/>
      <c r="N149" s="246"/>
      <c r="O149" s="186"/>
      <c r="P149" s="281"/>
      <c r="Q149" s="43"/>
      <c r="S149" s="273">
        <f t="shared" si="13"/>
        <v>0.17</v>
      </c>
      <c r="T149" s="56">
        <f t="shared" si="14"/>
        <v>0</v>
      </c>
    </row>
    <row r="150" spans="12:20" x14ac:dyDescent="0.2">
      <c r="L150" s="177"/>
      <c r="M150" s="185"/>
      <c r="N150" s="246"/>
      <c r="O150" s="186"/>
      <c r="P150" s="281"/>
      <c r="Q150" s="43"/>
      <c r="S150" s="273">
        <f t="shared" si="13"/>
        <v>0.17</v>
      </c>
      <c r="T150" s="56">
        <f t="shared" si="14"/>
        <v>0</v>
      </c>
    </row>
    <row r="151" spans="12:20" x14ac:dyDescent="0.2">
      <c r="L151" s="177"/>
      <c r="M151" s="185"/>
      <c r="N151" s="246"/>
      <c r="O151" s="186"/>
      <c r="P151" s="281"/>
      <c r="Q151" s="43"/>
      <c r="S151" s="273">
        <f t="shared" si="13"/>
        <v>0.17</v>
      </c>
      <c r="T151" s="56">
        <f t="shared" si="14"/>
        <v>0</v>
      </c>
    </row>
    <row r="152" spans="12:20" x14ac:dyDescent="0.2">
      <c r="L152" s="177"/>
      <c r="M152" s="185"/>
      <c r="N152" s="246"/>
      <c r="O152" s="186"/>
      <c r="P152" s="281"/>
      <c r="Q152" s="43"/>
      <c r="S152" s="273">
        <f t="shared" si="13"/>
        <v>0.17</v>
      </c>
      <c r="T152" s="56">
        <f t="shared" si="14"/>
        <v>0</v>
      </c>
    </row>
    <row r="153" spans="12:20" x14ac:dyDescent="0.2">
      <c r="L153" s="177"/>
      <c r="M153" s="185"/>
      <c r="N153" s="246"/>
      <c r="O153" s="186"/>
      <c r="P153" s="281"/>
      <c r="Q153" s="43"/>
      <c r="S153" s="273">
        <f t="shared" si="13"/>
        <v>0.17</v>
      </c>
      <c r="T153" s="56">
        <f t="shared" si="14"/>
        <v>0</v>
      </c>
    </row>
    <row r="154" spans="12:20" x14ac:dyDescent="0.2">
      <c r="L154" s="177"/>
      <c r="M154" s="185"/>
      <c r="N154" s="246"/>
      <c r="O154" s="186"/>
      <c r="P154" s="281"/>
      <c r="Q154" s="43"/>
      <c r="S154" s="273">
        <f t="shared" si="13"/>
        <v>0.17</v>
      </c>
      <c r="T154" s="56">
        <f t="shared" si="14"/>
        <v>0</v>
      </c>
    </row>
    <row r="155" spans="12:20" x14ac:dyDescent="0.2">
      <c r="L155" s="177"/>
      <c r="M155" s="185"/>
      <c r="N155" s="246"/>
      <c r="O155" s="186"/>
      <c r="P155" s="281"/>
      <c r="Q155" s="43"/>
      <c r="S155" s="273">
        <f t="shared" si="13"/>
        <v>0.17</v>
      </c>
      <c r="T155" s="56">
        <f t="shared" si="14"/>
        <v>0</v>
      </c>
    </row>
    <row r="156" spans="12:20" x14ac:dyDescent="0.2">
      <c r="L156" s="177"/>
      <c r="M156" s="185"/>
      <c r="N156" s="246"/>
      <c r="O156" s="186"/>
      <c r="P156" s="281"/>
      <c r="Q156" s="43"/>
      <c r="S156" s="273">
        <f t="shared" si="13"/>
        <v>0.17</v>
      </c>
      <c r="T156" s="56">
        <f t="shared" si="14"/>
        <v>0</v>
      </c>
    </row>
    <row r="157" spans="12:20" x14ac:dyDescent="0.2">
      <c r="L157" s="177"/>
      <c r="M157" s="185"/>
      <c r="N157" s="246"/>
      <c r="O157" s="186"/>
      <c r="P157" s="281"/>
      <c r="Q157" s="43"/>
      <c r="S157" s="273">
        <f t="shared" si="13"/>
        <v>0.17</v>
      </c>
      <c r="T157" s="56">
        <f t="shared" si="14"/>
        <v>0</v>
      </c>
    </row>
    <row r="158" spans="12:20" x14ac:dyDescent="0.2">
      <c r="L158" s="177"/>
      <c r="M158" s="185"/>
      <c r="N158" s="246"/>
      <c r="O158" s="186"/>
      <c r="P158" s="281"/>
      <c r="Q158" s="43"/>
      <c r="S158" s="273">
        <f t="shared" si="13"/>
        <v>0.17</v>
      </c>
      <c r="T158" s="56">
        <f t="shared" si="14"/>
        <v>0</v>
      </c>
    </row>
    <row r="159" spans="12:20" x14ac:dyDescent="0.2">
      <c r="L159" s="177"/>
      <c r="M159" s="185"/>
      <c r="N159" s="246"/>
      <c r="O159" s="186"/>
      <c r="P159" s="281"/>
      <c r="Q159" s="43"/>
      <c r="S159" s="273">
        <f t="shared" si="13"/>
        <v>0.17</v>
      </c>
      <c r="T159" s="56">
        <f t="shared" si="14"/>
        <v>0</v>
      </c>
    </row>
    <row r="160" spans="12:20" x14ac:dyDescent="0.2">
      <c r="L160" s="177"/>
      <c r="M160" s="185"/>
      <c r="N160" s="246"/>
      <c r="O160" s="186"/>
      <c r="P160" s="281"/>
      <c r="Q160" s="43"/>
      <c r="S160" s="273">
        <f t="shared" si="13"/>
        <v>0.17</v>
      </c>
      <c r="T160" s="56">
        <f t="shared" si="14"/>
        <v>0</v>
      </c>
    </row>
    <row r="161" spans="12:20" x14ac:dyDescent="0.2">
      <c r="L161" s="177"/>
      <c r="M161" s="185"/>
      <c r="N161" s="246"/>
      <c r="O161" s="186"/>
      <c r="P161" s="281"/>
      <c r="Q161" s="43"/>
      <c r="S161" s="273">
        <f t="shared" si="13"/>
        <v>0.17</v>
      </c>
      <c r="T161" s="56">
        <f t="shared" si="14"/>
        <v>0</v>
      </c>
    </row>
    <row r="162" spans="12:20" x14ac:dyDescent="0.2">
      <c r="L162" s="177"/>
      <c r="M162" s="185"/>
      <c r="N162" s="246"/>
      <c r="O162" s="186"/>
      <c r="P162" s="281"/>
      <c r="Q162" s="43"/>
      <c r="S162" s="273">
        <f t="shared" si="13"/>
        <v>0.17</v>
      </c>
      <c r="T162" s="56">
        <f t="shared" si="14"/>
        <v>0</v>
      </c>
    </row>
    <row r="163" spans="12:20" x14ac:dyDescent="0.2">
      <c r="L163" s="177"/>
      <c r="M163" s="185"/>
      <c r="N163" s="246"/>
      <c r="O163" s="186"/>
      <c r="P163" s="281"/>
      <c r="Q163" s="43"/>
      <c r="S163" s="273">
        <f t="shared" si="13"/>
        <v>0.17</v>
      </c>
      <c r="T163" s="56">
        <f t="shared" si="14"/>
        <v>0</v>
      </c>
    </row>
    <row r="164" spans="12:20" x14ac:dyDescent="0.2">
      <c r="L164" s="177"/>
      <c r="M164" s="185"/>
      <c r="N164" s="246"/>
      <c r="O164" s="186"/>
      <c r="P164" s="281"/>
      <c r="Q164" s="43"/>
      <c r="S164" s="273">
        <f t="shared" si="13"/>
        <v>0.17</v>
      </c>
      <c r="T164" s="56">
        <f t="shared" si="14"/>
        <v>0</v>
      </c>
    </row>
    <row r="165" spans="12:20" x14ac:dyDescent="0.2">
      <c r="L165" s="177"/>
      <c r="M165" s="185"/>
      <c r="N165" s="246"/>
      <c r="O165" s="186"/>
      <c r="P165" s="281"/>
      <c r="Q165" s="43"/>
      <c r="S165" s="273">
        <f t="shared" si="13"/>
        <v>0.17</v>
      </c>
      <c r="T165" s="56">
        <f t="shared" si="14"/>
        <v>0</v>
      </c>
    </row>
    <row r="166" spans="12:20" x14ac:dyDescent="0.2">
      <c r="L166" s="177"/>
      <c r="M166" s="185"/>
      <c r="N166" s="246"/>
      <c r="O166" s="186"/>
      <c r="P166" s="281"/>
      <c r="Q166" s="43"/>
      <c r="S166" s="273">
        <f t="shared" si="13"/>
        <v>0.17</v>
      </c>
      <c r="T166" s="56">
        <f t="shared" si="14"/>
        <v>0</v>
      </c>
    </row>
    <row r="167" spans="12:20" x14ac:dyDescent="0.2">
      <c r="L167" s="177"/>
      <c r="M167" s="185"/>
      <c r="N167" s="246"/>
      <c r="O167" s="186"/>
      <c r="P167" s="281"/>
      <c r="Q167" s="43"/>
      <c r="S167" s="273">
        <f t="shared" si="13"/>
        <v>0.17</v>
      </c>
      <c r="T167" s="56">
        <f t="shared" si="14"/>
        <v>0</v>
      </c>
    </row>
    <row r="168" spans="12:20" x14ac:dyDescent="0.2">
      <c r="L168" s="177"/>
      <c r="M168" s="185"/>
      <c r="N168" s="246"/>
      <c r="O168" s="186"/>
      <c r="P168" s="281"/>
      <c r="Q168" s="43"/>
      <c r="S168" s="273">
        <f t="shared" si="13"/>
        <v>0.17</v>
      </c>
      <c r="T168" s="56">
        <f t="shared" si="14"/>
        <v>0</v>
      </c>
    </row>
    <row r="169" spans="12:20" x14ac:dyDescent="0.2">
      <c r="L169" s="177"/>
      <c r="M169" s="185"/>
      <c r="N169" s="246"/>
      <c r="O169" s="186"/>
      <c r="P169" s="281"/>
      <c r="Q169" s="43"/>
      <c r="S169" s="273">
        <f t="shared" si="13"/>
        <v>0.17</v>
      </c>
      <c r="T169" s="56">
        <f t="shared" si="14"/>
        <v>0</v>
      </c>
    </row>
    <row r="170" spans="12:20" x14ac:dyDescent="0.2">
      <c r="L170" s="177"/>
      <c r="M170" s="185"/>
      <c r="N170" s="246"/>
      <c r="O170" s="186"/>
      <c r="P170" s="281"/>
      <c r="Q170" s="43"/>
      <c r="S170" s="273">
        <f t="shared" si="13"/>
        <v>0.17</v>
      </c>
      <c r="T170" s="56">
        <f t="shared" si="14"/>
        <v>0</v>
      </c>
    </row>
    <row r="171" spans="12:20" x14ac:dyDescent="0.2">
      <c r="L171" s="177"/>
      <c r="M171" s="185"/>
      <c r="N171" s="246"/>
      <c r="O171" s="186"/>
      <c r="P171" s="281"/>
      <c r="Q171" s="43"/>
      <c r="S171" s="273">
        <f t="shared" si="13"/>
        <v>0.17</v>
      </c>
      <c r="T171" s="56">
        <f t="shared" si="14"/>
        <v>0</v>
      </c>
    </row>
    <row r="172" spans="12:20" x14ac:dyDescent="0.2">
      <c r="L172" s="177"/>
      <c r="M172" s="185"/>
      <c r="N172" s="246"/>
      <c r="O172" s="186"/>
      <c r="P172" s="281"/>
      <c r="Q172" s="43"/>
      <c r="S172" s="273">
        <f t="shared" si="13"/>
        <v>0.17</v>
      </c>
      <c r="T172" s="56">
        <f t="shared" si="14"/>
        <v>0</v>
      </c>
    </row>
    <row r="173" spans="12:20" x14ac:dyDescent="0.2">
      <c r="L173" s="177"/>
      <c r="M173" s="185"/>
      <c r="N173" s="246"/>
      <c r="O173" s="186"/>
      <c r="P173" s="281"/>
      <c r="Q173" s="43"/>
      <c r="S173" s="273">
        <f t="shared" si="13"/>
        <v>0.17</v>
      </c>
      <c r="T173" s="56">
        <f t="shared" si="14"/>
        <v>0</v>
      </c>
    </row>
    <row r="174" spans="12:20" x14ac:dyDescent="0.2">
      <c r="L174" s="177"/>
      <c r="M174" s="185"/>
      <c r="N174" s="246"/>
      <c r="O174" s="186"/>
      <c r="P174" s="281"/>
      <c r="Q174" s="43"/>
      <c r="S174" s="273">
        <f t="shared" si="13"/>
        <v>0.17</v>
      </c>
      <c r="T174" s="56">
        <f t="shared" si="14"/>
        <v>0</v>
      </c>
    </row>
    <row r="175" spans="12:20" x14ac:dyDescent="0.2">
      <c r="L175" s="177"/>
      <c r="M175" s="185"/>
      <c r="N175" s="246"/>
      <c r="O175" s="186"/>
      <c r="P175" s="281"/>
      <c r="Q175" s="43"/>
      <c r="S175" s="273">
        <f t="shared" si="13"/>
        <v>0.17</v>
      </c>
      <c r="T175" s="56">
        <f t="shared" si="14"/>
        <v>0</v>
      </c>
    </row>
    <row r="176" spans="12:20" x14ac:dyDescent="0.2">
      <c r="L176" s="177"/>
      <c r="M176" s="185"/>
      <c r="N176" s="246"/>
      <c r="O176" s="186"/>
      <c r="P176" s="281"/>
      <c r="Q176" s="43"/>
      <c r="S176" s="273">
        <f t="shared" si="13"/>
        <v>0.17</v>
      </c>
      <c r="T176" s="56">
        <f t="shared" si="14"/>
        <v>0</v>
      </c>
    </row>
    <row r="177" spans="12:20" x14ac:dyDescent="0.2">
      <c r="L177" s="177"/>
      <c r="M177" s="185"/>
      <c r="N177" s="246"/>
      <c r="O177" s="186"/>
      <c r="P177" s="281"/>
      <c r="Q177" s="43"/>
      <c r="S177" s="273">
        <f t="shared" si="13"/>
        <v>0.17</v>
      </c>
      <c r="T177" s="56">
        <f t="shared" si="14"/>
        <v>0</v>
      </c>
    </row>
    <row r="178" spans="12:20" x14ac:dyDescent="0.2">
      <c r="L178" s="177"/>
      <c r="M178" s="185"/>
      <c r="N178" s="246"/>
      <c r="O178" s="186"/>
      <c r="P178" s="281"/>
      <c r="Q178" s="43"/>
      <c r="S178" s="273">
        <f t="shared" si="13"/>
        <v>0.17</v>
      </c>
      <c r="T178" s="56">
        <f t="shared" si="14"/>
        <v>0</v>
      </c>
    </row>
    <row r="179" spans="12:20" x14ac:dyDescent="0.2">
      <c r="L179" s="177"/>
      <c r="M179" s="185"/>
      <c r="N179" s="246"/>
      <c r="O179" s="186"/>
      <c r="P179" s="281"/>
      <c r="Q179" s="43"/>
      <c r="S179" s="273">
        <f t="shared" si="13"/>
        <v>0.17</v>
      </c>
      <c r="T179" s="56">
        <f t="shared" si="14"/>
        <v>0</v>
      </c>
    </row>
    <row r="180" spans="12:20" x14ac:dyDescent="0.2">
      <c r="L180" s="188"/>
      <c r="M180" s="185"/>
      <c r="N180" s="246"/>
      <c r="O180" s="185"/>
      <c r="P180" s="281"/>
      <c r="Q180" s="43"/>
      <c r="S180" s="273">
        <f t="shared" si="13"/>
        <v>0.17</v>
      </c>
      <c r="T180" s="56">
        <f t="shared" si="14"/>
        <v>0</v>
      </c>
    </row>
    <row r="181" spans="12:20" x14ac:dyDescent="0.2">
      <c r="L181" s="177"/>
      <c r="M181" s="185"/>
      <c r="N181" s="246"/>
      <c r="O181" s="186"/>
      <c r="P181" s="281"/>
      <c r="Q181" s="43"/>
      <c r="S181" s="273">
        <f t="shared" si="13"/>
        <v>0.17</v>
      </c>
      <c r="T181" s="56">
        <f t="shared" si="14"/>
        <v>0</v>
      </c>
    </row>
    <row r="182" spans="12:20" x14ac:dyDescent="0.2">
      <c r="L182" s="177"/>
      <c r="M182" s="185"/>
      <c r="N182" s="246"/>
      <c r="O182" s="186"/>
      <c r="P182" s="281"/>
      <c r="Q182" s="43"/>
      <c r="S182" s="273">
        <f t="shared" si="13"/>
        <v>0.17</v>
      </c>
      <c r="T182" s="56">
        <f t="shared" si="14"/>
        <v>0</v>
      </c>
    </row>
    <row r="183" spans="12:20" x14ac:dyDescent="0.2">
      <c r="L183" s="177"/>
      <c r="M183" s="185"/>
      <c r="N183" s="246"/>
      <c r="O183" s="186"/>
      <c r="P183" s="281"/>
      <c r="Q183" s="43"/>
      <c r="S183" s="273">
        <f t="shared" si="13"/>
        <v>0.17</v>
      </c>
      <c r="T183" s="56">
        <f t="shared" si="14"/>
        <v>0</v>
      </c>
    </row>
    <row r="184" spans="12:20" x14ac:dyDescent="0.2">
      <c r="L184" s="177"/>
      <c r="M184" s="185"/>
      <c r="N184" s="246"/>
      <c r="O184" s="186"/>
      <c r="P184" s="281"/>
      <c r="Q184" s="43"/>
      <c r="S184" s="273">
        <f t="shared" si="13"/>
        <v>0.17</v>
      </c>
      <c r="T184" s="56">
        <f t="shared" si="14"/>
        <v>0</v>
      </c>
    </row>
    <row r="185" spans="12:20" x14ac:dyDescent="0.2">
      <c r="L185" s="177"/>
      <c r="M185" s="185"/>
      <c r="N185" s="246"/>
      <c r="O185" s="186"/>
      <c r="P185" s="281"/>
      <c r="Q185" s="43"/>
      <c r="S185" s="273">
        <f t="shared" si="13"/>
        <v>0.17</v>
      </c>
      <c r="T185" s="56">
        <f t="shared" si="14"/>
        <v>0</v>
      </c>
    </row>
    <row r="186" spans="12:20" x14ac:dyDescent="0.2">
      <c r="L186" s="177"/>
      <c r="M186" s="185"/>
      <c r="N186" s="246"/>
      <c r="O186" s="186"/>
      <c r="P186" s="281"/>
      <c r="Q186" s="43"/>
      <c r="S186" s="273">
        <f t="shared" si="13"/>
        <v>0.17</v>
      </c>
      <c r="T186" s="56">
        <f t="shared" si="14"/>
        <v>0</v>
      </c>
    </row>
    <row r="187" spans="12:20" x14ac:dyDescent="0.2">
      <c r="L187" s="177"/>
      <c r="M187" s="185"/>
      <c r="N187" s="246"/>
      <c r="O187" s="186"/>
      <c r="P187" s="281"/>
      <c r="Q187" s="43"/>
      <c r="S187" s="273">
        <f t="shared" si="13"/>
        <v>0.17</v>
      </c>
      <c r="T187" s="56">
        <f t="shared" si="14"/>
        <v>0</v>
      </c>
    </row>
    <row r="188" spans="12:20" x14ac:dyDescent="0.2">
      <c r="L188" s="177"/>
      <c r="M188" s="185"/>
      <c r="N188" s="246"/>
      <c r="O188" s="186"/>
      <c r="P188" s="281"/>
      <c r="Q188" s="43"/>
      <c r="S188" s="273">
        <f t="shared" si="13"/>
        <v>0.17</v>
      </c>
      <c r="T188" s="56">
        <f t="shared" si="14"/>
        <v>0</v>
      </c>
    </row>
    <row r="189" spans="12:20" x14ac:dyDescent="0.2">
      <c r="L189" s="177"/>
      <c r="M189" s="185"/>
      <c r="N189" s="246"/>
      <c r="O189" s="186"/>
      <c r="P189" s="281"/>
      <c r="Q189" s="43"/>
      <c r="S189" s="273">
        <f t="shared" si="13"/>
        <v>0.17</v>
      </c>
      <c r="T189" s="56">
        <f t="shared" si="14"/>
        <v>0</v>
      </c>
    </row>
    <row r="190" spans="12:20" x14ac:dyDescent="0.2">
      <c r="L190" s="177"/>
      <c r="M190" s="185"/>
      <c r="N190" s="246"/>
      <c r="O190" s="186"/>
      <c r="P190" s="281"/>
      <c r="Q190" s="43"/>
      <c r="S190" s="273">
        <f t="shared" si="13"/>
        <v>0.17</v>
      </c>
      <c r="T190" s="56">
        <f t="shared" si="14"/>
        <v>0</v>
      </c>
    </row>
    <row r="191" spans="12:20" x14ac:dyDescent="0.2">
      <c r="L191" s="177"/>
      <c r="M191" s="185"/>
      <c r="N191" s="246"/>
      <c r="O191" s="186"/>
      <c r="P191" s="281"/>
      <c r="Q191" s="43"/>
      <c r="S191" s="273">
        <f t="shared" si="13"/>
        <v>0.17</v>
      </c>
      <c r="T191" s="56">
        <f t="shared" si="14"/>
        <v>0</v>
      </c>
    </row>
    <row r="192" spans="12:20" x14ac:dyDescent="0.2">
      <c r="L192" s="177"/>
      <c r="M192" s="185"/>
      <c r="N192" s="246"/>
      <c r="O192" s="186"/>
      <c r="P192" s="281"/>
      <c r="Q192" s="43"/>
      <c r="S192" s="273">
        <f t="shared" si="13"/>
        <v>0.17</v>
      </c>
      <c r="T192" s="56">
        <f t="shared" si="14"/>
        <v>0</v>
      </c>
    </row>
    <row r="193" spans="12:20" x14ac:dyDescent="0.2">
      <c r="L193" s="177"/>
      <c r="M193" s="185"/>
      <c r="N193" s="246"/>
      <c r="O193" s="186"/>
      <c r="P193" s="281"/>
      <c r="Q193" s="43"/>
      <c r="S193" s="273">
        <f t="shared" si="13"/>
        <v>0.17</v>
      </c>
      <c r="T193" s="56">
        <f t="shared" si="14"/>
        <v>0</v>
      </c>
    </row>
    <row r="194" spans="12:20" x14ac:dyDescent="0.2">
      <c r="L194" s="177"/>
      <c r="M194" s="185"/>
      <c r="N194" s="246"/>
      <c r="O194" s="186"/>
      <c r="P194" s="281"/>
      <c r="Q194" s="43"/>
      <c r="S194" s="273">
        <f t="shared" si="13"/>
        <v>0.17</v>
      </c>
      <c r="T194" s="56">
        <f t="shared" si="14"/>
        <v>0</v>
      </c>
    </row>
    <row r="195" spans="12:20" x14ac:dyDescent="0.2">
      <c r="L195" s="177"/>
      <c r="M195" s="185"/>
      <c r="N195" s="246"/>
      <c r="O195" s="186"/>
      <c r="P195" s="281"/>
      <c r="Q195" s="43"/>
      <c r="S195" s="273">
        <f t="shared" si="13"/>
        <v>0.17</v>
      </c>
      <c r="T195" s="56">
        <f t="shared" si="14"/>
        <v>0</v>
      </c>
    </row>
    <row r="196" spans="12:20" x14ac:dyDescent="0.2">
      <c r="L196" s="177"/>
      <c r="M196" s="185"/>
      <c r="N196" s="246"/>
      <c r="O196" s="186"/>
      <c r="P196" s="281"/>
      <c r="Q196" s="43"/>
      <c r="S196" s="273">
        <f t="shared" si="13"/>
        <v>0.17</v>
      </c>
      <c r="T196" s="56">
        <f t="shared" si="14"/>
        <v>0</v>
      </c>
    </row>
    <row r="197" spans="12:20" x14ac:dyDescent="0.2">
      <c r="L197" s="177"/>
      <c r="M197" s="185"/>
      <c r="N197" s="246"/>
      <c r="O197" s="186"/>
      <c r="P197" s="281"/>
      <c r="Q197" s="43"/>
      <c r="S197" s="273">
        <f t="shared" si="13"/>
        <v>0.17</v>
      </c>
      <c r="T197" s="56">
        <f t="shared" si="14"/>
        <v>0</v>
      </c>
    </row>
    <row r="198" spans="12:20" x14ac:dyDescent="0.2">
      <c r="L198" s="177"/>
      <c r="M198" s="185"/>
      <c r="N198" s="246"/>
      <c r="O198" s="186"/>
      <c r="P198" s="281"/>
      <c r="Q198" s="43"/>
      <c r="S198" s="273">
        <f t="shared" si="13"/>
        <v>0.17</v>
      </c>
      <c r="T198" s="56">
        <f t="shared" si="14"/>
        <v>0</v>
      </c>
    </row>
    <row r="199" spans="12:20" x14ac:dyDescent="0.2">
      <c r="L199" s="177"/>
      <c r="M199" s="185"/>
      <c r="N199" s="246"/>
      <c r="O199" s="186"/>
      <c r="P199" s="281"/>
      <c r="Q199" s="43"/>
      <c r="S199" s="273">
        <f t="shared" si="13"/>
        <v>0.17</v>
      </c>
      <c r="T199" s="56">
        <f t="shared" si="14"/>
        <v>0</v>
      </c>
    </row>
    <row r="200" spans="12:20" x14ac:dyDescent="0.2">
      <c r="L200" s="177"/>
      <c r="M200" s="185"/>
      <c r="N200" s="246"/>
      <c r="O200" s="186"/>
      <c r="P200" s="281"/>
      <c r="Q200" s="43"/>
      <c r="S200" s="273">
        <f t="shared" si="13"/>
        <v>0.17</v>
      </c>
      <c r="T200" s="56">
        <f t="shared" si="14"/>
        <v>0</v>
      </c>
    </row>
    <row r="201" spans="12:20" x14ac:dyDescent="0.2">
      <c r="L201" s="177"/>
      <c r="M201" s="185"/>
      <c r="N201" s="246"/>
      <c r="O201" s="186"/>
      <c r="P201" s="281"/>
      <c r="Q201" s="43"/>
      <c r="S201" s="273">
        <f t="shared" si="13"/>
        <v>0.17</v>
      </c>
      <c r="T201" s="56">
        <f t="shared" si="14"/>
        <v>0</v>
      </c>
    </row>
    <row r="202" spans="12:20" x14ac:dyDescent="0.2">
      <c r="L202" s="177"/>
      <c r="M202" s="185"/>
      <c r="N202" s="246"/>
      <c r="O202" s="186"/>
      <c r="P202" s="281"/>
      <c r="Q202" s="43"/>
      <c r="S202" s="273">
        <f t="shared" si="13"/>
        <v>0.17</v>
      </c>
      <c r="T202" s="56">
        <f t="shared" si="14"/>
        <v>0</v>
      </c>
    </row>
    <row r="203" spans="12:20" x14ac:dyDescent="0.2">
      <c r="L203" s="177"/>
      <c r="M203" s="185"/>
      <c r="N203" s="246"/>
      <c r="O203" s="186"/>
      <c r="P203" s="281"/>
      <c r="Q203" s="43"/>
      <c r="S203" s="273">
        <f t="shared" ref="S203:S266" si="15">$AG$2</f>
        <v>0.17</v>
      </c>
      <c r="T203" s="56">
        <f t="shared" ref="T203:T266" si="16">IF(M203=$AC$10,N203-N203/(1+S203),0)</f>
        <v>0</v>
      </c>
    </row>
    <row r="204" spans="12:20" x14ac:dyDescent="0.2">
      <c r="L204" s="177"/>
      <c r="M204" s="185"/>
      <c r="N204" s="246"/>
      <c r="O204" s="186"/>
      <c r="P204" s="281"/>
      <c r="Q204" s="43"/>
      <c r="S204" s="273">
        <f t="shared" si="15"/>
        <v>0.17</v>
      </c>
      <c r="T204" s="56">
        <f t="shared" si="16"/>
        <v>0</v>
      </c>
    </row>
    <row r="205" spans="12:20" x14ac:dyDescent="0.2">
      <c r="L205" s="177"/>
      <c r="M205" s="185"/>
      <c r="N205" s="246"/>
      <c r="O205" s="186"/>
      <c r="P205" s="281"/>
      <c r="Q205" s="43"/>
      <c r="S205" s="273">
        <f t="shared" si="15"/>
        <v>0.17</v>
      </c>
      <c r="T205" s="56">
        <f t="shared" si="16"/>
        <v>0</v>
      </c>
    </row>
    <row r="206" spans="12:20" x14ac:dyDescent="0.2">
      <c r="L206" s="177"/>
      <c r="M206" s="185"/>
      <c r="N206" s="246"/>
      <c r="O206" s="186"/>
      <c r="P206" s="281"/>
      <c r="Q206" s="43"/>
      <c r="S206" s="273">
        <f t="shared" si="15"/>
        <v>0.17</v>
      </c>
      <c r="T206" s="56">
        <f t="shared" si="16"/>
        <v>0</v>
      </c>
    </row>
    <row r="207" spans="12:20" x14ac:dyDescent="0.2">
      <c r="L207" s="177"/>
      <c r="M207" s="185"/>
      <c r="N207" s="246"/>
      <c r="O207" s="186"/>
      <c r="P207" s="281"/>
      <c r="Q207" s="43"/>
      <c r="S207" s="273">
        <f t="shared" si="15"/>
        <v>0.17</v>
      </c>
      <c r="T207" s="56">
        <f t="shared" si="16"/>
        <v>0</v>
      </c>
    </row>
    <row r="208" spans="12:20" x14ac:dyDescent="0.2">
      <c r="L208" s="177"/>
      <c r="M208" s="185"/>
      <c r="N208" s="246"/>
      <c r="O208" s="186"/>
      <c r="P208" s="281"/>
      <c r="Q208" s="43"/>
      <c r="S208" s="273">
        <f t="shared" si="15"/>
        <v>0.17</v>
      </c>
      <c r="T208" s="56">
        <f t="shared" si="16"/>
        <v>0</v>
      </c>
    </row>
    <row r="209" spans="12:20" x14ac:dyDescent="0.2">
      <c r="L209" s="177"/>
      <c r="M209" s="185"/>
      <c r="N209" s="246"/>
      <c r="O209" s="186"/>
      <c r="P209" s="281"/>
      <c r="Q209" s="43"/>
      <c r="S209" s="273">
        <f t="shared" si="15"/>
        <v>0.17</v>
      </c>
      <c r="T209" s="56">
        <f t="shared" si="16"/>
        <v>0</v>
      </c>
    </row>
    <row r="210" spans="12:20" x14ac:dyDescent="0.2">
      <c r="L210" s="177"/>
      <c r="M210" s="185"/>
      <c r="N210" s="246"/>
      <c r="O210" s="186"/>
      <c r="P210" s="281"/>
      <c r="Q210" s="43"/>
      <c r="S210" s="273">
        <f t="shared" si="15"/>
        <v>0.17</v>
      </c>
      <c r="T210" s="56">
        <f t="shared" si="16"/>
        <v>0</v>
      </c>
    </row>
    <row r="211" spans="12:20" x14ac:dyDescent="0.2">
      <c r="L211" s="177"/>
      <c r="M211" s="185"/>
      <c r="N211" s="246"/>
      <c r="O211" s="186"/>
      <c r="P211" s="281"/>
      <c r="Q211" s="43"/>
      <c r="S211" s="273">
        <f t="shared" si="15"/>
        <v>0.17</v>
      </c>
      <c r="T211" s="56">
        <f t="shared" si="16"/>
        <v>0</v>
      </c>
    </row>
    <row r="212" spans="12:20" x14ac:dyDescent="0.2">
      <c r="L212" s="177"/>
      <c r="M212" s="185"/>
      <c r="N212" s="246"/>
      <c r="O212" s="186"/>
      <c r="P212" s="281"/>
      <c r="Q212" s="43"/>
      <c r="S212" s="273">
        <f t="shared" si="15"/>
        <v>0.17</v>
      </c>
      <c r="T212" s="56">
        <f t="shared" si="16"/>
        <v>0</v>
      </c>
    </row>
    <row r="213" spans="12:20" x14ac:dyDescent="0.2">
      <c r="L213" s="188"/>
      <c r="M213" s="185"/>
      <c r="N213" s="246"/>
      <c r="O213" s="185"/>
      <c r="P213" s="281"/>
      <c r="Q213" s="43"/>
      <c r="S213" s="273">
        <f t="shared" si="15"/>
        <v>0.17</v>
      </c>
      <c r="T213" s="56">
        <f t="shared" si="16"/>
        <v>0</v>
      </c>
    </row>
    <row r="214" spans="12:20" x14ac:dyDescent="0.2">
      <c r="L214" s="177"/>
      <c r="M214" s="185"/>
      <c r="N214" s="246"/>
      <c r="O214" s="186"/>
      <c r="P214" s="281"/>
      <c r="Q214" s="43"/>
      <c r="S214" s="273">
        <f t="shared" si="15"/>
        <v>0.17</v>
      </c>
      <c r="T214" s="56">
        <f t="shared" si="16"/>
        <v>0</v>
      </c>
    </row>
    <row r="215" spans="12:20" x14ac:dyDescent="0.2">
      <c r="L215" s="177"/>
      <c r="M215" s="185"/>
      <c r="N215" s="246"/>
      <c r="O215" s="186"/>
      <c r="P215" s="281"/>
      <c r="Q215" s="43"/>
      <c r="S215" s="273">
        <f t="shared" si="15"/>
        <v>0.17</v>
      </c>
      <c r="T215" s="56">
        <f t="shared" si="16"/>
        <v>0</v>
      </c>
    </row>
    <row r="216" spans="12:20" x14ac:dyDescent="0.2">
      <c r="L216" s="177"/>
      <c r="M216" s="185"/>
      <c r="N216" s="246"/>
      <c r="O216" s="186"/>
      <c r="P216" s="281"/>
      <c r="Q216" s="43"/>
      <c r="S216" s="273">
        <f t="shared" si="15"/>
        <v>0.17</v>
      </c>
      <c r="T216" s="56">
        <f t="shared" si="16"/>
        <v>0</v>
      </c>
    </row>
    <row r="217" spans="12:20" x14ac:dyDescent="0.2">
      <c r="L217" s="177"/>
      <c r="M217" s="185"/>
      <c r="N217" s="246"/>
      <c r="O217" s="186"/>
      <c r="P217" s="281"/>
      <c r="Q217" s="43"/>
      <c r="S217" s="273">
        <f t="shared" si="15"/>
        <v>0.17</v>
      </c>
      <c r="T217" s="56">
        <f t="shared" si="16"/>
        <v>0</v>
      </c>
    </row>
    <row r="218" spans="12:20" x14ac:dyDescent="0.2">
      <c r="L218" s="177"/>
      <c r="M218" s="185"/>
      <c r="N218" s="246"/>
      <c r="O218" s="186"/>
      <c r="P218" s="281"/>
      <c r="Q218" s="43"/>
      <c r="S218" s="273">
        <f t="shared" si="15"/>
        <v>0.17</v>
      </c>
      <c r="T218" s="56">
        <f t="shared" si="16"/>
        <v>0</v>
      </c>
    </row>
    <row r="219" spans="12:20" x14ac:dyDescent="0.2">
      <c r="L219" s="177"/>
      <c r="M219" s="185"/>
      <c r="N219" s="246"/>
      <c r="O219" s="186"/>
      <c r="P219" s="281"/>
      <c r="Q219" s="43"/>
      <c r="S219" s="273">
        <f t="shared" si="15"/>
        <v>0.17</v>
      </c>
      <c r="T219" s="56">
        <f t="shared" si="16"/>
        <v>0</v>
      </c>
    </row>
    <row r="220" spans="12:20" x14ac:dyDescent="0.2">
      <c r="L220" s="177"/>
      <c r="M220" s="185"/>
      <c r="N220" s="246"/>
      <c r="O220" s="186"/>
      <c r="P220" s="281"/>
      <c r="Q220" s="43"/>
      <c r="S220" s="273">
        <f t="shared" si="15"/>
        <v>0.17</v>
      </c>
      <c r="T220" s="56">
        <f t="shared" si="16"/>
        <v>0</v>
      </c>
    </row>
    <row r="221" spans="12:20" x14ac:dyDescent="0.2">
      <c r="L221" s="177"/>
      <c r="M221" s="185"/>
      <c r="N221" s="246"/>
      <c r="O221" s="186"/>
      <c r="P221" s="281"/>
      <c r="Q221" s="43"/>
      <c r="S221" s="273">
        <f t="shared" si="15"/>
        <v>0.17</v>
      </c>
      <c r="T221" s="56">
        <f t="shared" si="16"/>
        <v>0</v>
      </c>
    </row>
    <row r="222" spans="12:20" x14ac:dyDescent="0.2">
      <c r="L222" s="177"/>
      <c r="M222" s="185"/>
      <c r="N222" s="246"/>
      <c r="O222" s="186"/>
      <c r="P222" s="281"/>
      <c r="Q222" s="43"/>
      <c r="S222" s="273">
        <f t="shared" si="15"/>
        <v>0.17</v>
      </c>
      <c r="T222" s="56">
        <f t="shared" si="16"/>
        <v>0</v>
      </c>
    </row>
    <row r="223" spans="12:20" x14ac:dyDescent="0.2">
      <c r="L223" s="177"/>
      <c r="M223" s="185"/>
      <c r="N223" s="246"/>
      <c r="O223" s="186"/>
      <c r="P223" s="281"/>
      <c r="Q223" s="43"/>
      <c r="S223" s="273">
        <f t="shared" si="15"/>
        <v>0.17</v>
      </c>
      <c r="T223" s="56">
        <f t="shared" si="16"/>
        <v>0</v>
      </c>
    </row>
    <row r="224" spans="12:20" x14ac:dyDescent="0.2">
      <c r="L224" s="177"/>
      <c r="M224" s="185"/>
      <c r="N224" s="246"/>
      <c r="O224" s="186"/>
      <c r="P224" s="281"/>
      <c r="Q224" s="43"/>
      <c r="S224" s="273">
        <f t="shared" si="15"/>
        <v>0.17</v>
      </c>
      <c r="T224" s="56">
        <f t="shared" si="16"/>
        <v>0</v>
      </c>
    </row>
    <row r="225" spans="12:20" x14ac:dyDescent="0.2">
      <c r="L225" s="177"/>
      <c r="M225" s="185"/>
      <c r="N225" s="246"/>
      <c r="O225" s="186"/>
      <c r="P225" s="281"/>
      <c r="Q225" s="43"/>
      <c r="S225" s="273">
        <f t="shared" si="15"/>
        <v>0.17</v>
      </c>
      <c r="T225" s="56">
        <f t="shared" si="16"/>
        <v>0</v>
      </c>
    </row>
    <row r="226" spans="12:20" x14ac:dyDescent="0.2">
      <c r="L226" s="177"/>
      <c r="M226" s="185"/>
      <c r="N226" s="246"/>
      <c r="O226" s="186"/>
      <c r="P226" s="281"/>
      <c r="Q226" s="43"/>
      <c r="S226" s="273">
        <f t="shared" si="15"/>
        <v>0.17</v>
      </c>
      <c r="T226" s="56">
        <f t="shared" si="16"/>
        <v>0</v>
      </c>
    </row>
    <row r="227" spans="12:20" x14ac:dyDescent="0.2">
      <c r="L227" s="177"/>
      <c r="M227" s="185"/>
      <c r="N227" s="246"/>
      <c r="O227" s="186"/>
      <c r="P227" s="281"/>
      <c r="Q227" s="43"/>
      <c r="S227" s="273">
        <f t="shared" si="15"/>
        <v>0.17</v>
      </c>
      <c r="T227" s="56">
        <f t="shared" si="16"/>
        <v>0</v>
      </c>
    </row>
    <row r="228" spans="12:20" x14ac:dyDescent="0.2">
      <c r="L228" s="177"/>
      <c r="M228" s="185"/>
      <c r="N228" s="246"/>
      <c r="O228" s="186"/>
      <c r="P228" s="281"/>
      <c r="Q228" s="43"/>
      <c r="S228" s="273">
        <f t="shared" si="15"/>
        <v>0.17</v>
      </c>
      <c r="T228" s="56">
        <f t="shared" si="16"/>
        <v>0</v>
      </c>
    </row>
    <row r="229" spans="12:20" x14ac:dyDescent="0.2">
      <c r="L229" s="177"/>
      <c r="M229" s="185"/>
      <c r="N229" s="246"/>
      <c r="O229" s="186"/>
      <c r="P229" s="281"/>
      <c r="Q229" s="43"/>
      <c r="S229" s="273">
        <f t="shared" si="15"/>
        <v>0.17</v>
      </c>
      <c r="T229" s="56">
        <f t="shared" si="16"/>
        <v>0</v>
      </c>
    </row>
    <row r="230" spans="12:20" x14ac:dyDescent="0.2">
      <c r="L230" s="177"/>
      <c r="M230" s="185"/>
      <c r="N230" s="246"/>
      <c r="O230" s="186"/>
      <c r="P230" s="281"/>
      <c r="Q230" s="43"/>
      <c r="S230" s="273">
        <f t="shared" si="15"/>
        <v>0.17</v>
      </c>
      <c r="T230" s="56">
        <f t="shared" si="16"/>
        <v>0</v>
      </c>
    </row>
    <row r="231" spans="12:20" x14ac:dyDescent="0.2">
      <c r="L231" s="177"/>
      <c r="M231" s="185"/>
      <c r="N231" s="246"/>
      <c r="O231" s="186"/>
      <c r="P231" s="281"/>
      <c r="Q231" s="43"/>
      <c r="S231" s="273">
        <f t="shared" si="15"/>
        <v>0.17</v>
      </c>
      <c r="T231" s="56">
        <f t="shared" si="16"/>
        <v>0</v>
      </c>
    </row>
    <row r="232" spans="12:20" x14ac:dyDescent="0.2">
      <c r="L232" s="177"/>
      <c r="M232" s="185"/>
      <c r="N232" s="246"/>
      <c r="O232" s="186"/>
      <c r="P232" s="281"/>
      <c r="Q232" s="43"/>
      <c r="S232" s="273">
        <f t="shared" si="15"/>
        <v>0.17</v>
      </c>
      <c r="T232" s="56">
        <f t="shared" si="16"/>
        <v>0</v>
      </c>
    </row>
    <row r="233" spans="12:20" x14ac:dyDescent="0.2">
      <c r="L233" s="177"/>
      <c r="M233" s="185"/>
      <c r="N233" s="246"/>
      <c r="O233" s="186"/>
      <c r="P233" s="281"/>
      <c r="Q233" s="43"/>
      <c r="S233" s="273">
        <f t="shared" si="15"/>
        <v>0.17</v>
      </c>
      <c r="T233" s="56">
        <f t="shared" si="16"/>
        <v>0</v>
      </c>
    </row>
    <row r="234" spans="12:20" x14ac:dyDescent="0.2">
      <c r="L234" s="177"/>
      <c r="M234" s="185"/>
      <c r="N234" s="246"/>
      <c r="O234" s="186"/>
      <c r="P234" s="281"/>
      <c r="Q234" s="43"/>
      <c r="S234" s="273">
        <f t="shared" si="15"/>
        <v>0.17</v>
      </c>
      <c r="T234" s="56">
        <f t="shared" si="16"/>
        <v>0</v>
      </c>
    </row>
    <row r="235" spans="12:20" x14ac:dyDescent="0.2">
      <c r="L235" s="177"/>
      <c r="M235" s="185"/>
      <c r="N235" s="246"/>
      <c r="O235" s="186"/>
      <c r="P235" s="281"/>
      <c r="Q235" s="43"/>
      <c r="S235" s="273">
        <f t="shared" si="15"/>
        <v>0.17</v>
      </c>
      <c r="T235" s="56">
        <f t="shared" si="16"/>
        <v>0</v>
      </c>
    </row>
    <row r="236" spans="12:20" x14ac:dyDescent="0.2">
      <c r="L236" s="177"/>
      <c r="M236" s="185"/>
      <c r="N236" s="246"/>
      <c r="O236" s="186"/>
      <c r="P236" s="281"/>
      <c r="Q236" s="43"/>
      <c r="S236" s="273">
        <f t="shared" si="15"/>
        <v>0.17</v>
      </c>
      <c r="T236" s="56">
        <f t="shared" si="16"/>
        <v>0</v>
      </c>
    </row>
    <row r="237" spans="12:20" x14ac:dyDescent="0.2">
      <c r="L237" s="177"/>
      <c r="M237" s="185"/>
      <c r="N237" s="246"/>
      <c r="O237" s="186"/>
      <c r="P237" s="281"/>
      <c r="Q237" s="43"/>
      <c r="S237" s="273">
        <f t="shared" si="15"/>
        <v>0.17</v>
      </c>
      <c r="T237" s="56">
        <f t="shared" si="16"/>
        <v>0</v>
      </c>
    </row>
    <row r="238" spans="12:20" x14ac:dyDescent="0.2">
      <c r="L238" s="177"/>
      <c r="M238" s="185"/>
      <c r="N238" s="246"/>
      <c r="O238" s="186"/>
      <c r="P238" s="281"/>
      <c r="Q238" s="43"/>
      <c r="S238" s="273">
        <f t="shared" si="15"/>
        <v>0.17</v>
      </c>
      <c r="T238" s="56">
        <f t="shared" si="16"/>
        <v>0</v>
      </c>
    </row>
    <row r="239" spans="12:20" x14ac:dyDescent="0.2">
      <c r="L239" s="177"/>
      <c r="M239" s="185"/>
      <c r="N239" s="246"/>
      <c r="O239" s="186"/>
      <c r="P239" s="281"/>
      <c r="Q239" s="43"/>
      <c r="S239" s="273">
        <f t="shared" si="15"/>
        <v>0.17</v>
      </c>
      <c r="T239" s="56">
        <f t="shared" si="16"/>
        <v>0</v>
      </c>
    </row>
    <row r="240" spans="12:20" x14ac:dyDescent="0.2">
      <c r="L240" s="177"/>
      <c r="M240" s="185"/>
      <c r="N240" s="246"/>
      <c r="O240" s="186"/>
      <c r="P240" s="281"/>
      <c r="Q240" s="43"/>
      <c r="S240" s="273">
        <f t="shared" si="15"/>
        <v>0.17</v>
      </c>
      <c r="T240" s="56">
        <f t="shared" si="16"/>
        <v>0</v>
      </c>
    </row>
    <row r="241" spans="12:20" x14ac:dyDescent="0.2">
      <c r="L241" s="177"/>
      <c r="M241" s="185"/>
      <c r="N241" s="246"/>
      <c r="O241" s="186"/>
      <c r="P241" s="281"/>
      <c r="Q241" s="43"/>
      <c r="S241" s="273">
        <f t="shared" si="15"/>
        <v>0.17</v>
      </c>
      <c r="T241" s="56">
        <f t="shared" si="16"/>
        <v>0</v>
      </c>
    </row>
    <row r="242" spans="12:20" x14ac:dyDescent="0.2">
      <c r="L242" s="177"/>
      <c r="M242" s="185"/>
      <c r="N242" s="246"/>
      <c r="O242" s="186"/>
      <c r="P242" s="281"/>
      <c r="Q242" s="43"/>
      <c r="S242" s="273">
        <f t="shared" si="15"/>
        <v>0.17</v>
      </c>
      <c r="T242" s="56">
        <f t="shared" si="16"/>
        <v>0</v>
      </c>
    </row>
    <row r="243" spans="12:20" x14ac:dyDescent="0.2">
      <c r="L243" s="177"/>
      <c r="M243" s="185"/>
      <c r="N243" s="246"/>
      <c r="O243" s="186"/>
      <c r="P243" s="281"/>
      <c r="Q243" s="43"/>
      <c r="S243" s="273">
        <f t="shared" si="15"/>
        <v>0.17</v>
      </c>
      <c r="T243" s="56">
        <f t="shared" si="16"/>
        <v>0</v>
      </c>
    </row>
    <row r="244" spans="12:20" x14ac:dyDescent="0.2">
      <c r="L244" s="177"/>
      <c r="M244" s="185"/>
      <c r="N244" s="246"/>
      <c r="O244" s="186"/>
      <c r="P244" s="281"/>
      <c r="Q244" s="43"/>
      <c r="S244" s="273">
        <f t="shared" si="15"/>
        <v>0.17</v>
      </c>
      <c r="T244" s="56">
        <f t="shared" si="16"/>
        <v>0</v>
      </c>
    </row>
    <row r="245" spans="12:20" x14ac:dyDescent="0.2">
      <c r="L245" s="177"/>
      <c r="M245" s="185"/>
      <c r="N245" s="246"/>
      <c r="O245" s="186"/>
      <c r="P245" s="281"/>
      <c r="Q245" s="43"/>
      <c r="S245" s="273">
        <f t="shared" si="15"/>
        <v>0.17</v>
      </c>
      <c r="T245" s="56">
        <f t="shared" si="16"/>
        <v>0</v>
      </c>
    </row>
    <row r="246" spans="12:20" x14ac:dyDescent="0.2">
      <c r="L246" s="177"/>
      <c r="M246" s="185"/>
      <c r="N246" s="246"/>
      <c r="O246" s="186"/>
      <c r="P246" s="281"/>
      <c r="Q246" s="43"/>
      <c r="S246" s="273">
        <f t="shared" si="15"/>
        <v>0.17</v>
      </c>
      <c r="T246" s="56">
        <f t="shared" si="16"/>
        <v>0</v>
      </c>
    </row>
    <row r="247" spans="12:20" x14ac:dyDescent="0.2">
      <c r="L247" s="188"/>
      <c r="M247" s="185"/>
      <c r="N247" s="246"/>
      <c r="O247" s="185"/>
      <c r="P247" s="281"/>
      <c r="Q247" s="43"/>
      <c r="S247" s="273">
        <f t="shared" si="15"/>
        <v>0.17</v>
      </c>
      <c r="T247" s="56">
        <f t="shared" si="16"/>
        <v>0</v>
      </c>
    </row>
    <row r="248" spans="12:20" x14ac:dyDescent="0.2">
      <c r="L248" s="177"/>
      <c r="M248" s="185"/>
      <c r="N248" s="246"/>
      <c r="O248" s="186"/>
      <c r="P248" s="281"/>
      <c r="Q248" s="43"/>
      <c r="S248" s="273">
        <f t="shared" si="15"/>
        <v>0.17</v>
      </c>
      <c r="T248" s="56">
        <f t="shared" si="16"/>
        <v>0</v>
      </c>
    </row>
    <row r="249" spans="12:20" x14ac:dyDescent="0.2">
      <c r="L249" s="177"/>
      <c r="M249" s="185"/>
      <c r="N249" s="246"/>
      <c r="O249" s="186"/>
      <c r="P249" s="281"/>
      <c r="Q249" s="43"/>
      <c r="S249" s="273">
        <f t="shared" si="15"/>
        <v>0.17</v>
      </c>
      <c r="T249" s="56">
        <f t="shared" si="16"/>
        <v>0</v>
      </c>
    </row>
    <row r="250" spans="12:20" x14ac:dyDescent="0.2">
      <c r="L250" s="177"/>
      <c r="M250" s="185"/>
      <c r="N250" s="246"/>
      <c r="O250" s="186"/>
      <c r="P250" s="281"/>
      <c r="Q250" s="43"/>
      <c r="S250" s="273">
        <f t="shared" si="15"/>
        <v>0.17</v>
      </c>
      <c r="T250" s="56">
        <f t="shared" si="16"/>
        <v>0</v>
      </c>
    </row>
    <row r="251" spans="12:20" x14ac:dyDescent="0.2">
      <c r="L251" s="177"/>
      <c r="M251" s="185"/>
      <c r="N251" s="246"/>
      <c r="O251" s="186"/>
      <c r="P251" s="281"/>
      <c r="Q251" s="43"/>
      <c r="S251" s="273">
        <f t="shared" si="15"/>
        <v>0.17</v>
      </c>
      <c r="T251" s="56">
        <f t="shared" si="16"/>
        <v>0</v>
      </c>
    </row>
    <row r="252" spans="12:20" x14ac:dyDescent="0.2">
      <c r="L252" s="177"/>
      <c r="M252" s="185"/>
      <c r="N252" s="246"/>
      <c r="O252" s="186"/>
      <c r="P252" s="281"/>
      <c r="Q252" s="43"/>
      <c r="S252" s="273">
        <f t="shared" si="15"/>
        <v>0.17</v>
      </c>
      <c r="T252" s="56">
        <f t="shared" si="16"/>
        <v>0</v>
      </c>
    </row>
    <row r="253" spans="12:20" x14ac:dyDescent="0.2">
      <c r="L253" s="177"/>
      <c r="M253" s="185"/>
      <c r="N253" s="246"/>
      <c r="O253" s="186"/>
      <c r="P253" s="281"/>
      <c r="Q253" s="43"/>
      <c r="S253" s="273">
        <f t="shared" si="15"/>
        <v>0.17</v>
      </c>
      <c r="T253" s="56">
        <f t="shared" si="16"/>
        <v>0</v>
      </c>
    </row>
    <row r="254" spans="12:20" x14ac:dyDescent="0.2">
      <c r="L254" s="177"/>
      <c r="M254" s="185"/>
      <c r="N254" s="246"/>
      <c r="O254" s="186"/>
      <c r="P254" s="281"/>
      <c r="Q254" s="43"/>
      <c r="S254" s="273">
        <f t="shared" si="15"/>
        <v>0.17</v>
      </c>
      <c r="T254" s="56">
        <f t="shared" si="16"/>
        <v>0</v>
      </c>
    </row>
    <row r="255" spans="12:20" x14ac:dyDescent="0.2">
      <c r="L255" s="177"/>
      <c r="M255" s="185"/>
      <c r="N255" s="246"/>
      <c r="O255" s="186"/>
      <c r="P255" s="281"/>
      <c r="Q255" s="43"/>
      <c r="S255" s="273">
        <f t="shared" si="15"/>
        <v>0.17</v>
      </c>
      <c r="T255" s="56">
        <f t="shared" si="16"/>
        <v>0</v>
      </c>
    </row>
    <row r="256" spans="12:20" x14ac:dyDescent="0.2">
      <c r="L256" s="177"/>
      <c r="M256" s="185"/>
      <c r="N256" s="246"/>
      <c r="O256" s="186"/>
      <c r="P256" s="281"/>
      <c r="Q256" s="43"/>
      <c r="S256" s="273">
        <f t="shared" si="15"/>
        <v>0.17</v>
      </c>
      <c r="T256" s="56">
        <f t="shared" si="16"/>
        <v>0</v>
      </c>
    </row>
    <row r="257" spans="12:20" x14ac:dyDescent="0.2">
      <c r="L257" s="177"/>
      <c r="M257" s="185"/>
      <c r="N257" s="246"/>
      <c r="O257" s="186"/>
      <c r="P257" s="281"/>
      <c r="Q257" s="43"/>
      <c r="S257" s="273">
        <f t="shared" si="15"/>
        <v>0.17</v>
      </c>
      <c r="T257" s="56">
        <f t="shared" si="16"/>
        <v>0</v>
      </c>
    </row>
    <row r="258" spans="12:20" x14ac:dyDescent="0.2">
      <c r="L258" s="177"/>
      <c r="M258" s="185"/>
      <c r="N258" s="246"/>
      <c r="O258" s="186"/>
      <c r="P258" s="281"/>
      <c r="Q258" s="43"/>
      <c r="S258" s="273">
        <f t="shared" si="15"/>
        <v>0.17</v>
      </c>
      <c r="T258" s="56">
        <f t="shared" si="16"/>
        <v>0</v>
      </c>
    </row>
    <row r="259" spans="12:20" x14ac:dyDescent="0.2">
      <c r="L259" s="177"/>
      <c r="M259" s="185"/>
      <c r="N259" s="246"/>
      <c r="O259" s="186"/>
      <c r="P259" s="281"/>
      <c r="Q259" s="43"/>
      <c r="S259" s="273">
        <f t="shared" si="15"/>
        <v>0.17</v>
      </c>
      <c r="T259" s="56">
        <f t="shared" si="16"/>
        <v>0</v>
      </c>
    </row>
    <row r="260" spans="12:20" x14ac:dyDescent="0.2">
      <c r="L260" s="177"/>
      <c r="M260" s="185"/>
      <c r="N260" s="246"/>
      <c r="O260" s="186"/>
      <c r="P260" s="281"/>
      <c r="Q260" s="43"/>
      <c r="S260" s="273">
        <f t="shared" si="15"/>
        <v>0.17</v>
      </c>
      <c r="T260" s="56">
        <f t="shared" si="16"/>
        <v>0</v>
      </c>
    </row>
    <row r="261" spans="12:20" x14ac:dyDescent="0.2">
      <c r="L261" s="177"/>
      <c r="M261" s="185"/>
      <c r="N261" s="246"/>
      <c r="O261" s="186"/>
      <c r="P261" s="281"/>
      <c r="Q261" s="43"/>
      <c r="S261" s="273">
        <f t="shared" si="15"/>
        <v>0.17</v>
      </c>
      <c r="T261" s="56">
        <f t="shared" si="16"/>
        <v>0</v>
      </c>
    </row>
    <row r="262" spans="12:20" x14ac:dyDescent="0.2">
      <c r="L262" s="177"/>
      <c r="M262" s="185"/>
      <c r="N262" s="246"/>
      <c r="O262" s="186"/>
      <c r="P262" s="281"/>
      <c r="Q262" s="43"/>
      <c r="S262" s="273">
        <f t="shared" si="15"/>
        <v>0.17</v>
      </c>
      <c r="T262" s="56">
        <f t="shared" si="16"/>
        <v>0</v>
      </c>
    </row>
    <row r="263" spans="12:20" x14ac:dyDescent="0.2">
      <c r="L263" s="177"/>
      <c r="M263" s="185"/>
      <c r="N263" s="246"/>
      <c r="O263" s="186"/>
      <c r="P263" s="281"/>
      <c r="Q263" s="43"/>
      <c r="S263" s="273">
        <f t="shared" si="15"/>
        <v>0.17</v>
      </c>
      <c r="T263" s="56">
        <f t="shared" si="16"/>
        <v>0</v>
      </c>
    </row>
    <row r="264" spans="12:20" x14ac:dyDescent="0.2">
      <c r="L264" s="177"/>
      <c r="M264" s="185"/>
      <c r="N264" s="246"/>
      <c r="O264" s="186"/>
      <c r="P264" s="281"/>
      <c r="Q264" s="43"/>
      <c r="S264" s="273">
        <f t="shared" si="15"/>
        <v>0.17</v>
      </c>
      <c r="T264" s="56">
        <f t="shared" si="16"/>
        <v>0</v>
      </c>
    </row>
    <row r="265" spans="12:20" x14ac:dyDescent="0.2">
      <c r="L265" s="177"/>
      <c r="M265" s="185"/>
      <c r="N265" s="246"/>
      <c r="O265" s="186"/>
      <c r="P265" s="281"/>
      <c r="Q265" s="43"/>
      <c r="S265" s="273">
        <f t="shared" si="15"/>
        <v>0.17</v>
      </c>
      <c r="T265" s="56">
        <f t="shared" si="16"/>
        <v>0</v>
      </c>
    </row>
    <row r="266" spans="12:20" x14ac:dyDescent="0.2">
      <c r="L266" s="177"/>
      <c r="M266" s="185"/>
      <c r="N266" s="246"/>
      <c r="O266" s="186"/>
      <c r="P266" s="281"/>
      <c r="Q266" s="43"/>
      <c r="S266" s="273">
        <f t="shared" si="15"/>
        <v>0.17</v>
      </c>
      <c r="T266" s="56">
        <f t="shared" si="16"/>
        <v>0</v>
      </c>
    </row>
    <row r="267" spans="12:20" x14ac:dyDescent="0.2">
      <c r="L267" s="177"/>
      <c r="M267" s="185"/>
      <c r="N267" s="246"/>
      <c r="O267" s="186"/>
      <c r="P267" s="281"/>
      <c r="Q267" s="43"/>
      <c r="S267" s="273">
        <f t="shared" ref="S267:S298" si="17">$AG$2</f>
        <v>0.17</v>
      </c>
      <c r="T267" s="56">
        <f t="shared" ref="T267:T298" si="18">IF(M267=$AC$10,N267-N267/(1+S267),0)</f>
        <v>0</v>
      </c>
    </row>
    <row r="268" spans="12:20" x14ac:dyDescent="0.2">
      <c r="L268" s="177"/>
      <c r="M268" s="185"/>
      <c r="N268" s="246"/>
      <c r="O268" s="186"/>
      <c r="P268" s="281"/>
      <c r="Q268" s="43"/>
      <c r="S268" s="273">
        <f t="shared" si="17"/>
        <v>0.17</v>
      </c>
      <c r="T268" s="56">
        <f t="shared" si="18"/>
        <v>0</v>
      </c>
    </row>
    <row r="269" spans="12:20" x14ac:dyDescent="0.2">
      <c r="L269" s="177"/>
      <c r="M269" s="185"/>
      <c r="N269" s="246"/>
      <c r="O269" s="186"/>
      <c r="P269" s="281"/>
      <c r="Q269" s="43"/>
      <c r="S269" s="273">
        <f t="shared" si="17"/>
        <v>0.17</v>
      </c>
      <c r="T269" s="56">
        <f t="shared" si="18"/>
        <v>0</v>
      </c>
    </row>
    <row r="270" spans="12:20" x14ac:dyDescent="0.2">
      <c r="L270" s="177"/>
      <c r="M270" s="185"/>
      <c r="N270" s="246"/>
      <c r="O270" s="186"/>
      <c r="P270" s="281"/>
      <c r="Q270" s="43"/>
      <c r="S270" s="273">
        <f t="shared" si="17"/>
        <v>0.17</v>
      </c>
      <c r="T270" s="56">
        <f t="shared" si="18"/>
        <v>0</v>
      </c>
    </row>
    <row r="271" spans="12:20" x14ac:dyDescent="0.2">
      <c r="L271" s="177"/>
      <c r="M271" s="185"/>
      <c r="N271" s="246"/>
      <c r="O271" s="186"/>
      <c r="P271" s="281"/>
      <c r="Q271" s="43"/>
      <c r="S271" s="273">
        <f t="shared" si="17"/>
        <v>0.17</v>
      </c>
      <c r="T271" s="56">
        <f t="shared" si="18"/>
        <v>0</v>
      </c>
    </row>
    <row r="272" spans="12:20" x14ac:dyDescent="0.2">
      <c r="L272" s="177"/>
      <c r="M272" s="185"/>
      <c r="N272" s="246"/>
      <c r="O272" s="186"/>
      <c r="P272" s="281"/>
      <c r="Q272" s="43"/>
      <c r="S272" s="273">
        <f t="shared" si="17"/>
        <v>0.17</v>
      </c>
      <c r="T272" s="56">
        <f t="shared" si="18"/>
        <v>0</v>
      </c>
    </row>
    <row r="273" spans="12:20" x14ac:dyDescent="0.2">
      <c r="L273" s="177"/>
      <c r="M273" s="185"/>
      <c r="N273" s="246"/>
      <c r="O273" s="186"/>
      <c r="P273" s="281"/>
      <c r="Q273" s="43"/>
      <c r="S273" s="273">
        <f t="shared" si="17"/>
        <v>0.17</v>
      </c>
      <c r="T273" s="56">
        <f t="shared" si="18"/>
        <v>0</v>
      </c>
    </row>
    <row r="274" spans="12:20" x14ac:dyDescent="0.2">
      <c r="L274" s="177"/>
      <c r="M274" s="185"/>
      <c r="N274" s="246"/>
      <c r="O274" s="186"/>
      <c r="P274" s="281"/>
      <c r="Q274" s="43"/>
      <c r="S274" s="273">
        <f t="shared" si="17"/>
        <v>0.17</v>
      </c>
      <c r="T274" s="56">
        <f t="shared" si="18"/>
        <v>0</v>
      </c>
    </row>
    <row r="275" spans="12:20" x14ac:dyDescent="0.2">
      <c r="L275" s="177"/>
      <c r="M275" s="185"/>
      <c r="N275" s="246"/>
      <c r="O275" s="186"/>
      <c r="P275" s="281"/>
      <c r="Q275" s="43"/>
      <c r="S275" s="273">
        <f t="shared" si="17"/>
        <v>0.17</v>
      </c>
      <c r="T275" s="56">
        <f t="shared" si="18"/>
        <v>0</v>
      </c>
    </row>
    <row r="276" spans="12:20" x14ac:dyDescent="0.2">
      <c r="L276" s="177"/>
      <c r="M276" s="185"/>
      <c r="N276" s="246"/>
      <c r="O276" s="186"/>
      <c r="P276" s="281"/>
      <c r="Q276" s="43"/>
      <c r="S276" s="273">
        <f t="shared" si="17"/>
        <v>0.17</v>
      </c>
      <c r="T276" s="56">
        <f t="shared" si="18"/>
        <v>0</v>
      </c>
    </row>
    <row r="277" spans="12:20" x14ac:dyDescent="0.2">
      <c r="L277" s="177"/>
      <c r="M277" s="185"/>
      <c r="N277" s="246"/>
      <c r="O277" s="186"/>
      <c r="P277" s="281"/>
      <c r="Q277" s="43"/>
      <c r="S277" s="273">
        <f t="shared" si="17"/>
        <v>0.17</v>
      </c>
      <c r="T277" s="56">
        <f t="shared" si="18"/>
        <v>0</v>
      </c>
    </row>
    <row r="278" spans="12:20" x14ac:dyDescent="0.2">
      <c r="L278" s="177"/>
      <c r="M278" s="185"/>
      <c r="N278" s="246"/>
      <c r="O278" s="186"/>
      <c r="P278" s="281"/>
      <c r="Q278" s="43"/>
      <c r="S278" s="273">
        <f t="shared" si="17"/>
        <v>0.17</v>
      </c>
      <c r="T278" s="56">
        <f t="shared" si="18"/>
        <v>0</v>
      </c>
    </row>
    <row r="279" spans="12:20" x14ac:dyDescent="0.2">
      <c r="L279" s="177"/>
      <c r="M279" s="185"/>
      <c r="N279" s="246"/>
      <c r="O279" s="186"/>
      <c r="P279" s="281"/>
      <c r="Q279" s="43"/>
      <c r="S279" s="273">
        <f t="shared" si="17"/>
        <v>0.17</v>
      </c>
      <c r="T279" s="56">
        <f t="shared" si="18"/>
        <v>0</v>
      </c>
    </row>
    <row r="280" spans="12:20" x14ac:dyDescent="0.2">
      <c r="L280" s="177"/>
      <c r="M280" s="185"/>
      <c r="N280" s="246"/>
      <c r="O280" s="186"/>
      <c r="P280" s="281"/>
      <c r="Q280" s="43"/>
      <c r="S280" s="273">
        <f t="shared" si="17"/>
        <v>0.17</v>
      </c>
      <c r="T280" s="56">
        <f t="shared" si="18"/>
        <v>0</v>
      </c>
    </row>
    <row r="281" spans="12:20" x14ac:dyDescent="0.2">
      <c r="L281" s="177"/>
      <c r="M281" s="185"/>
      <c r="N281" s="246"/>
      <c r="O281" s="186"/>
      <c r="P281" s="281"/>
      <c r="Q281" s="43"/>
      <c r="S281" s="273">
        <f t="shared" si="17"/>
        <v>0.17</v>
      </c>
      <c r="T281" s="56">
        <f t="shared" si="18"/>
        <v>0</v>
      </c>
    </row>
    <row r="282" spans="12:20" x14ac:dyDescent="0.2">
      <c r="L282" s="177"/>
      <c r="M282" s="185"/>
      <c r="N282" s="246"/>
      <c r="O282" s="186"/>
      <c r="P282" s="281"/>
      <c r="Q282" s="43"/>
      <c r="S282" s="273">
        <f t="shared" si="17"/>
        <v>0.17</v>
      </c>
      <c r="T282" s="56">
        <f t="shared" si="18"/>
        <v>0</v>
      </c>
    </row>
    <row r="283" spans="12:20" x14ac:dyDescent="0.2">
      <c r="L283" s="177"/>
      <c r="M283" s="185"/>
      <c r="N283" s="246"/>
      <c r="O283" s="186"/>
      <c r="P283" s="281"/>
      <c r="Q283" s="43"/>
      <c r="S283" s="273">
        <f t="shared" si="17"/>
        <v>0.17</v>
      </c>
      <c r="T283" s="56">
        <f t="shared" si="18"/>
        <v>0</v>
      </c>
    </row>
    <row r="284" spans="12:20" x14ac:dyDescent="0.2">
      <c r="L284" s="177"/>
      <c r="M284" s="185"/>
      <c r="N284" s="246"/>
      <c r="O284" s="186"/>
      <c r="P284" s="281"/>
      <c r="Q284" s="43"/>
      <c r="S284" s="273">
        <f t="shared" si="17"/>
        <v>0.17</v>
      </c>
      <c r="T284" s="56">
        <f t="shared" si="18"/>
        <v>0</v>
      </c>
    </row>
    <row r="285" spans="12:20" x14ac:dyDescent="0.2">
      <c r="L285" s="177"/>
      <c r="M285" s="185"/>
      <c r="N285" s="246"/>
      <c r="O285" s="186"/>
      <c r="P285" s="281"/>
      <c r="Q285" s="43"/>
      <c r="S285" s="273">
        <f t="shared" si="17"/>
        <v>0.17</v>
      </c>
      <c r="T285" s="56">
        <f t="shared" si="18"/>
        <v>0</v>
      </c>
    </row>
    <row r="286" spans="12:20" x14ac:dyDescent="0.2">
      <c r="L286" s="177"/>
      <c r="M286" s="185"/>
      <c r="N286" s="246"/>
      <c r="O286" s="186"/>
      <c r="P286" s="281"/>
      <c r="Q286" s="43"/>
      <c r="S286" s="273">
        <f t="shared" si="17"/>
        <v>0.17</v>
      </c>
      <c r="T286" s="56">
        <f t="shared" si="18"/>
        <v>0</v>
      </c>
    </row>
    <row r="287" spans="12:20" x14ac:dyDescent="0.2">
      <c r="L287" s="177"/>
      <c r="M287" s="185"/>
      <c r="N287" s="246"/>
      <c r="O287" s="186"/>
      <c r="P287" s="281"/>
      <c r="Q287" s="43"/>
      <c r="S287" s="273">
        <f t="shared" si="17"/>
        <v>0.17</v>
      </c>
      <c r="T287" s="56">
        <f t="shared" si="18"/>
        <v>0</v>
      </c>
    </row>
    <row r="288" spans="12:20" x14ac:dyDescent="0.2">
      <c r="L288" s="177"/>
      <c r="M288" s="185"/>
      <c r="N288" s="246"/>
      <c r="O288" s="186"/>
      <c r="P288" s="281"/>
      <c r="Q288" s="43"/>
      <c r="S288" s="273">
        <f t="shared" si="17"/>
        <v>0.17</v>
      </c>
      <c r="T288" s="56">
        <f t="shared" si="18"/>
        <v>0</v>
      </c>
    </row>
    <row r="289" spans="12:20" x14ac:dyDescent="0.2">
      <c r="L289" s="177"/>
      <c r="M289" s="185"/>
      <c r="N289" s="246"/>
      <c r="O289" s="186"/>
      <c r="P289" s="281"/>
      <c r="Q289" s="43"/>
      <c r="S289" s="273">
        <f t="shared" si="17"/>
        <v>0.17</v>
      </c>
      <c r="T289" s="56">
        <f t="shared" si="18"/>
        <v>0</v>
      </c>
    </row>
    <row r="290" spans="12:20" x14ac:dyDescent="0.2">
      <c r="L290" s="177"/>
      <c r="M290" s="185"/>
      <c r="N290" s="246"/>
      <c r="O290" s="186"/>
      <c r="P290" s="281"/>
      <c r="Q290" s="43"/>
      <c r="S290" s="273">
        <f t="shared" si="17"/>
        <v>0.17</v>
      </c>
      <c r="T290" s="56">
        <f t="shared" si="18"/>
        <v>0</v>
      </c>
    </row>
    <row r="291" spans="12:20" x14ac:dyDescent="0.2">
      <c r="L291" s="177"/>
      <c r="M291" s="185"/>
      <c r="N291" s="246"/>
      <c r="O291" s="186"/>
      <c r="P291" s="281"/>
      <c r="Q291" s="43"/>
      <c r="S291" s="273">
        <f t="shared" si="17"/>
        <v>0.17</v>
      </c>
      <c r="T291" s="56">
        <f t="shared" si="18"/>
        <v>0</v>
      </c>
    </row>
    <row r="292" spans="12:20" x14ac:dyDescent="0.2">
      <c r="L292" s="177"/>
      <c r="M292" s="185"/>
      <c r="N292" s="246"/>
      <c r="O292" s="186"/>
      <c r="P292" s="281"/>
      <c r="Q292" s="43"/>
      <c r="S292" s="273">
        <f t="shared" si="17"/>
        <v>0.17</v>
      </c>
      <c r="T292" s="56">
        <f t="shared" si="18"/>
        <v>0</v>
      </c>
    </row>
    <row r="293" spans="12:20" x14ac:dyDescent="0.2">
      <c r="L293" s="177"/>
      <c r="M293" s="185"/>
      <c r="N293" s="246"/>
      <c r="O293" s="186"/>
      <c r="P293" s="281"/>
      <c r="Q293" s="43"/>
      <c r="S293" s="273">
        <f t="shared" si="17"/>
        <v>0.17</v>
      </c>
      <c r="T293" s="56">
        <f t="shared" si="18"/>
        <v>0</v>
      </c>
    </row>
    <row r="294" spans="12:20" x14ac:dyDescent="0.2">
      <c r="L294" s="177"/>
      <c r="M294" s="185"/>
      <c r="N294" s="246"/>
      <c r="O294" s="186"/>
      <c r="P294" s="281"/>
      <c r="Q294" s="43"/>
      <c r="S294" s="273">
        <f t="shared" si="17"/>
        <v>0.17</v>
      </c>
      <c r="T294" s="56">
        <f t="shared" si="18"/>
        <v>0</v>
      </c>
    </row>
    <row r="295" spans="12:20" x14ac:dyDescent="0.2">
      <c r="L295" s="177"/>
      <c r="M295" s="185"/>
      <c r="N295" s="246"/>
      <c r="O295" s="186"/>
      <c r="P295" s="281"/>
      <c r="Q295" s="43"/>
      <c r="S295" s="273">
        <f t="shared" si="17"/>
        <v>0.17</v>
      </c>
      <c r="T295" s="56">
        <f t="shared" si="18"/>
        <v>0</v>
      </c>
    </row>
    <row r="296" spans="12:20" x14ac:dyDescent="0.2">
      <c r="L296" s="177"/>
      <c r="M296" s="185"/>
      <c r="N296" s="246"/>
      <c r="O296" s="186"/>
      <c r="P296" s="281"/>
      <c r="Q296" s="43"/>
      <c r="S296" s="273">
        <f t="shared" si="17"/>
        <v>0.17</v>
      </c>
      <c r="T296" s="56">
        <f t="shared" si="18"/>
        <v>0</v>
      </c>
    </row>
    <row r="297" spans="12:20" x14ac:dyDescent="0.2">
      <c r="L297" s="177"/>
      <c r="M297" s="185"/>
      <c r="N297" s="246"/>
      <c r="O297" s="186"/>
      <c r="P297" s="281"/>
      <c r="Q297" s="43"/>
      <c r="S297" s="273">
        <f t="shared" si="17"/>
        <v>0.17</v>
      </c>
      <c r="T297" s="56">
        <f t="shared" si="18"/>
        <v>0</v>
      </c>
    </row>
    <row r="298" spans="12:20" ht="15" thickBot="1" x14ac:dyDescent="0.25">
      <c r="L298" s="189"/>
      <c r="M298" s="190"/>
      <c r="N298" s="247"/>
      <c r="O298" s="190"/>
      <c r="P298" s="282"/>
      <c r="Q298" s="43"/>
      <c r="S298" s="273">
        <f t="shared" si="17"/>
        <v>0.17</v>
      </c>
      <c r="T298" s="56">
        <f t="shared" si="18"/>
        <v>0</v>
      </c>
    </row>
    <row r="299" spans="12:20" ht="15.75" x14ac:dyDescent="0.2">
      <c r="L299" s="10"/>
      <c r="M299" s="15"/>
      <c r="N299" s="15"/>
      <c r="O299" s="38"/>
      <c r="P299" s="38"/>
      <c r="Q299" s="38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I11:I44">
    <cfRule type="expression" dxfId="18" priority="10" stopIfTrue="1">
      <formula>$C$6=$AF$1</formula>
    </cfRule>
  </conditionalFormatting>
  <conditionalFormatting sqref="L11:Q298">
    <cfRule type="expression" dxfId="17" priority="9" stopIfTrue="1">
      <formula>$M11=$AC$10</formula>
    </cfRule>
  </conditionalFormatting>
  <conditionalFormatting sqref="M5:N7">
    <cfRule type="expression" dxfId="16" priority="8" stopIfTrue="1">
      <formula>$C$6=$AF$1</formula>
    </cfRule>
  </conditionalFormatting>
  <conditionalFormatting sqref="H2:H3 H6:H7">
    <cfRule type="cellIs" dxfId="15" priority="6" stopIfTrue="1" operator="lessThan">
      <formula>0</formula>
    </cfRule>
    <cfRule type="cellIs" dxfId="14" priority="7" stopIfTrue="1" operator="greaterThan">
      <formula>0</formula>
    </cfRule>
  </conditionalFormatting>
  <conditionalFormatting sqref="E11:E44">
    <cfRule type="cellIs" dxfId="13" priority="4" stopIfTrue="1" operator="equal">
      <formula>$AD$2</formula>
    </cfRule>
  </conditionalFormatting>
  <conditionalFormatting sqref="D11:D44">
    <cfRule type="cellIs" dxfId="12" priority="3" stopIfTrue="1" operator="equal">
      <formula>$AE$1</formula>
    </cfRule>
  </conditionalFormatting>
  <conditionalFormatting sqref="J7">
    <cfRule type="cellIs" dxfId="11" priority="1" stopIfTrue="1" operator="lessThan">
      <formula>0</formula>
    </cfRule>
    <cfRule type="cellIs" dxfId="10" priority="2" stopIfTrue="1" operator="greaterThan">
      <formula>0</formula>
    </cfRule>
  </conditionalFormatting>
  <dataValidations count="7">
    <dataValidation type="custom" showInputMessage="1" showErrorMessage="1" error="חובה למלא את שם הסעיף לפני מילוי הסכום" sqref="N11:N298">
      <formula1>ISTEXT(M11)</formula1>
    </dataValidation>
    <dataValidation type="list" allowBlank="1" showInputMessage="1" showErrorMessage="1" sqref="U13:U48 E11:E44">
      <formula1>$AD$1:$AD$2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>
      <formula1>C26&lt;2500</formula1>
    </dataValidation>
    <dataValidation type="list" allowBlank="1" showInputMessage="1" showErrorMessage="1" sqref="C7 D11:D44">
      <formula1>$AE$1:$AE$2</formula1>
    </dataValidation>
    <dataValidation type="list" allowBlank="1" showInputMessage="1" showErrorMessage="1" sqref="C6">
      <formula1>$AF$1:$AF$2</formula1>
    </dataValidation>
    <dataValidation type="list" allowBlank="1" showInputMessage="1" sqref="O11:O298">
      <formula1>$AC$1:$AC$5</formula1>
    </dataValidation>
    <dataValidation type="list" showInputMessage="1" showErrorMessage="1" sqref="M11:M298">
      <formula1>$AC$10:$AC$44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125" defaultRowHeight="14.25" x14ac:dyDescent="0.2"/>
  <cols>
    <col min="1" max="1" width="1.125" style="1" customWidth="1"/>
    <col min="2" max="2" width="29" style="1" customWidth="1"/>
    <col min="3" max="3" width="9.375" style="1" customWidth="1"/>
    <col min="4" max="5" width="10" style="1" customWidth="1"/>
    <col min="6" max="6" width="11.625" style="1" hidden="1" customWidth="1"/>
    <col min="7" max="8" width="10" style="1" customWidth="1"/>
    <col min="9" max="9" width="6.125" style="1" customWidth="1"/>
    <col min="10" max="10" width="10.75" style="1" customWidth="1"/>
    <col min="11" max="11" width="2.875" style="1" customWidth="1"/>
    <col min="12" max="12" width="3.75" style="1" customWidth="1"/>
    <col min="13" max="13" width="31.625" style="1" customWidth="1"/>
    <col min="14" max="14" width="9.875" style="1" customWidth="1"/>
    <col min="15" max="15" width="10.125" style="2" customWidth="1"/>
    <col min="16" max="16" width="38.25" style="2" customWidth="1"/>
    <col min="17" max="17" width="11.625" style="20" customWidth="1"/>
    <col min="18" max="18" width="5.875" style="1" hidden="1" customWidth="1"/>
    <col min="19" max="19" width="9.875" style="1" hidden="1" customWidth="1"/>
    <col min="20" max="20" width="11.75" style="1" hidden="1" customWidth="1"/>
    <col min="21" max="21" width="9.125" style="1" customWidth="1"/>
    <col min="22" max="22" width="15.375" style="1" customWidth="1"/>
    <col min="23" max="23" width="10.25" style="1" customWidth="1"/>
    <col min="24" max="24" width="13.125" style="1" customWidth="1"/>
    <col min="25" max="25" width="14.625" style="1" customWidth="1"/>
    <col min="26" max="26" width="9.125" style="1"/>
    <col min="27" max="27" width="0" style="1" hidden="1" customWidth="1"/>
    <col min="28" max="28" width="9.125" style="1" hidden="1" customWidth="1"/>
    <col min="29" max="36" width="9.125" style="56" hidden="1" customWidth="1"/>
    <col min="37" max="37" width="9.125" style="1" hidden="1" customWidth="1"/>
    <col min="38" max="39" width="0" style="1" hidden="1" customWidth="1"/>
    <col min="40" max="40" width="10.625" style="1" hidden="1" customWidth="1"/>
    <col min="41" max="16384" width="9.125" style="1"/>
  </cols>
  <sheetData>
    <row r="1" spans="1:40" ht="10.5" customHeight="1" thickBot="1" x14ac:dyDescent="0.25">
      <c r="A1" s="10"/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2"/>
      <c r="P1" s="12"/>
      <c r="R1" s="10"/>
      <c r="AC1" s="56" t="s">
        <v>57</v>
      </c>
      <c r="AD1" s="56" t="s">
        <v>153</v>
      </c>
      <c r="AE1" s="56" t="s">
        <v>63</v>
      </c>
      <c r="AF1" s="56" t="s">
        <v>36</v>
      </c>
      <c r="AG1" s="57" t="s">
        <v>84</v>
      </c>
    </row>
    <row r="2" spans="1:40" ht="15.75" customHeight="1" x14ac:dyDescent="0.3">
      <c r="A2" s="10"/>
      <c r="B2" s="97" t="s">
        <v>27</v>
      </c>
      <c r="C2" s="255">
        <f>'שיקוף לעסק'!C2</f>
        <v>0</v>
      </c>
      <c r="D2" s="317"/>
      <c r="E2" s="453" t="s">
        <v>15</v>
      </c>
      <c r="F2" s="454"/>
      <c r="G2" s="455"/>
      <c r="H2" s="319">
        <f>N4-N5-N2</f>
        <v>0</v>
      </c>
      <c r="I2" s="10"/>
      <c r="J2" s="10"/>
      <c r="K2" s="39"/>
      <c r="L2" s="29"/>
      <c r="M2" s="286" t="s">
        <v>49</v>
      </c>
      <c r="N2" s="287">
        <f>SUMIF(D11:D44,AE1,H11:H44)+SUMIF(D11:D44,AE2,F11:F44)</f>
        <v>0</v>
      </c>
      <c r="O2" s="20"/>
      <c r="P2" s="101"/>
      <c r="R2" s="10"/>
      <c r="AC2" s="56" t="s">
        <v>78</v>
      </c>
      <c r="AD2" s="56" t="s">
        <v>154</v>
      </c>
      <c r="AE2" s="56" t="s">
        <v>64</v>
      </c>
      <c r="AF2" s="56" t="s">
        <v>37</v>
      </c>
      <c r="AG2" s="58">
        <f>IF(C6=AF2,'שיעורי מס'!D5,0)</f>
        <v>0.17</v>
      </c>
    </row>
    <row r="3" spans="1:40" ht="15.75" customHeight="1" x14ac:dyDescent="0.3">
      <c r="A3" s="10"/>
      <c r="B3" s="98" t="s">
        <v>25</v>
      </c>
      <c r="C3" s="256">
        <f>נוב!C3</f>
        <v>0</v>
      </c>
      <c r="D3" s="317"/>
      <c r="E3" s="456" t="s">
        <v>61</v>
      </c>
      <c r="F3" s="457"/>
      <c r="G3" s="458"/>
      <c r="H3" s="320">
        <f>N4-N5-N3</f>
        <v>0</v>
      </c>
      <c r="I3" s="10"/>
      <c r="J3" s="10"/>
      <c r="K3" s="40"/>
      <c r="L3" s="30"/>
      <c r="M3" s="47" t="s">
        <v>149</v>
      </c>
      <c r="N3" s="48">
        <f>H45</f>
        <v>0</v>
      </c>
      <c r="O3" s="20"/>
      <c r="P3" s="102"/>
      <c r="R3" s="10"/>
      <c r="AC3" s="56" t="s">
        <v>79</v>
      </c>
    </row>
    <row r="4" spans="1:40" ht="15.75" customHeight="1" thickBot="1" x14ac:dyDescent="0.3">
      <c r="A4" s="10"/>
      <c r="B4" s="98" t="s">
        <v>39</v>
      </c>
      <c r="C4" s="272" t="str">
        <f>TEXT(DATE(2000,MOD((VLOOKUP(נוב!C4,ינו!V11:W22,2,)+1),12),1),"mmmm")</f>
        <v>דצמבר</v>
      </c>
      <c r="D4" s="325"/>
      <c r="E4" s="459" t="s">
        <v>16</v>
      </c>
      <c r="F4" s="460"/>
      <c r="G4" s="461"/>
      <c r="H4" s="321">
        <f>AJ23</f>
        <v>0</v>
      </c>
      <c r="I4" s="10"/>
      <c r="J4" s="10"/>
      <c r="K4" s="39"/>
      <c r="L4" s="29"/>
      <c r="M4" s="49" t="s">
        <v>48</v>
      </c>
      <c r="N4" s="48">
        <f>SUMIF(M11:M298,AC10,N11:N298)</f>
        <v>0</v>
      </c>
      <c r="O4" s="12"/>
      <c r="P4" s="44"/>
      <c r="Q4" s="35"/>
      <c r="R4" s="10"/>
      <c r="AC4" s="114" t="s">
        <v>80</v>
      </c>
    </row>
    <row r="5" spans="1:40" ht="15.75" customHeight="1" thickBot="1" x14ac:dyDescent="0.3">
      <c r="A5" s="10"/>
      <c r="B5" s="99" t="s">
        <v>26</v>
      </c>
      <c r="C5" s="116">
        <f>נוב!C5</f>
        <v>2.25</v>
      </c>
      <c r="D5" s="199"/>
      <c r="E5" s="462" t="s">
        <v>33</v>
      </c>
      <c r="F5" s="463"/>
      <c r="G5" s="464"/>
      <c r="H5" s="322">
        <f>AJ30</f>
        <v>0</v>
      </c>
      <c r="I5" s="10"/>
      <c r="J5" s="471" t="s">
        <v>158</v>
      </c>
      <c r="K5" s="472"/>
      <c r="L5" s="29"/>
      <c r="M5" s="49" t="s">
        <v>50</v>
      </c>
      <c r="N5" s="48">
        <f>SUM(T11:T298)</f>
        <v>0</v>
      </c>
      <c r="O5" s="12"/>
      <c r="P5" s="206" t="s">
        <v>115</v>
      </c>
      <c r="Q5" s="45"/>
      <c r="R5" s="10"/>
      <c r="AC5" s="114" t="s">
        <v>81</v>
      </c>
    </row>
    <row r="6" spans="1:40" ht="15.75" customHeight="1" thickBot="1" x14ac:dyDescent="0.3">
      <c r="A6" s="10"/>
      <c r="B6" s="99" t="s">
        <v>38</v>
      </c>
      <c r="C6" s="116" t="str">
        <f>נוב!C6</f>
        <v>מורשה</v>
      </c>
      <c r="D6" s="199"/>
      <c r="E6" s="465" t="s">
        <v>17</v>
      </c>
      <c r="F6" s="466"/>
      <c r="G6" s="467"/>
      <c r="H6" s="323">
        <f>H2-H4-H5</f>
        <v>0</v>
      </c>
      <c r="I6" s="10"/>
      <c r="J6" s="473"/>
      <c r="K6" s="474"/>
      <c r="L6" s="22"/>
      <c r="M6" s="50" t="s">
        <v>150</v>
      </c>
      <c r="N6" s="48">
        <f>J45</f>
        <v>0</v>
      </c>
      <c r="P6" s="154" t="s">
        <v>95</v>
      </c>
      <c r="Q6" s="34"/>
      <c r="R6" s="10"/>
    </row>
    <row r="7" spans="1:40" ht="15.75" customHeight="1" thickBot="1" x14ac:dyDescent="0.3">
      <c r="A7" s="10"/>
      <c r="B7" s="100" t="s">
        <v>65</v>
      </c>
      <c r="C7" s="117" t="str">
        <f>נוב!C7</f>
        <v>לא</v>
      </c>
      <c r="D7" s="199"/>
      <c r="E7" s="468" t="s">
        <v>47</v>
      </c>
      <c r="F7" s="469"/>
      <c r="G7" s="470"/>
      <c r="H7" s="323">
        <f>SUMIF(AL11:AL44,1,H11:H44)+SUMIF(AL11:AL44,1,J11:J44)-SUMIF(AM11:AM44,1,C11:C44)+SUMIF(AM11:AM44,1,H11:H44)+SUMIF(AM11:AM44,1,J11:J44)+SUMIF(AN11:AN44,1,C11:C44)</f>
        <v>0</v>
      </c>
      <c r="I7" s="10"/>
      <c r="J7" s="475">
        <f>IF(H6&gt;0,H6+H7,H7)</f>
        <v>0</v>
      </c>
      <c r="K7" s="476"/>
      <c r="L7" s="22"/>
      <c r="M7" s="51" t="s">
        <v>51</v>
      </c>
      <c r="N7" s="52">
        <f>N5-N6</f>
        <v>0</v>
      </c>
      <c r="O7" s="31"/>
      <c r="P7" s="155" t="s">
        <v>113</v>
      </c>
      <c r="Q7" s="31"/>
      <c r="R7" s="10"/>
    </row>
    <row r="8" spans="1:40" ht="5.25" customHeight="1" thickBot="1" x14ac:dyDescent="0.3">
      <c r="A8" s="10"/>
      <c r="B8" s="23"/>
      <c r="C8" s="24"/>
      <c r="D8" s="24"/>
      <c r="E8" s="24"/>
      <c r="F8" s="24"/>
      <c r="G8" s="24"/>
      <c r="H8" s="25"/>
      <c r="I8" s="25"/>
      <c r="J8" s="26"/>
      <c r="K8" s="26"/>
      <c r="L8" s="26"/>
      <c r="M8" s="26"/>
      <c r="N8" s="24"/>
      <c r="O8" s="27"/>
      <c r="P8" s="27"/>
      <c r="Q8" s="42"/>
      <c r="R8" s="10"/>
    </row>
    <row r="9" spans="1:40" ht="35.25" customHeight="1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1" t="s">
        <v>92</v>
      </c>
      <c r="O9" s="110"/>
      <c r="P9" s="12"/>
      <c r="R9" s="10"/>
      <c r="AL9" s="328" t="s">
        <v>159</v>
      </c>
      <c r="AM9" s="56"/>
      <c r="AN9" s="56"/>
    </row>
    <row r="10" spans="1:40" ht="33" customHeight="1" thickBot="1" x14ac:dyDescent="0.3">
      <c r="A10" s="10"/>
      <c r="B10" s="103" t="s">
        <v>1</v>
      </c>
      <c r="C10" s="104" t="s">
        <v>2</v>
      </c>
      <c r="D10" s="79" t="s">
        <v>151</v>
      </c>
      <c r="E10" s="82" t="s">
        <v>152</v>
      </c>
      <c r="F10" s="105" t="s">
        <v>142</v>
      </c>
      <c r="G10" s="106" t="s">
        <v>34</v>
      </c>
      <c r="H10" s="106" t="s">
        <v>62</v>
      </c>
      <c r="I10" s="106" t="str">
        <f>IF(C6=AF1,"[לא לשימוש]","% הכרה למע""מ")</f>
        <v>% הכרה למע"מ</v>
      </c>
      <c r="J10" s="104" t="str">
        <f>IF(C6=AF1,"[לא לשימוש]","מע""מ לקיזוז")</f>
        <v>מע"מ לקיזוז</v>
      </c>
      <c r="K10" s="10"/>
      <c r="L10" s="107" t="s">
        <v>77</v>
      </c>
      <c r="M10" s="108" t="s">
        <v>52</v>
      </c>
      <c r="N10" s="108" t="s">
        <v>2</v>
      </c>
      <c r="O10" s="108" t="s">
        <v>53</v>
      </c>
      <c r="P10" s="109" t="s">
        <v>54</v>
      </c>
      <c r="Q10" s="42"/>
      <c r="S10" s="113" t="s">
        <v>82</v>
      </c>
      <c r="T10" s="113" t="s">
        <v>83</v>
      </c>
      <c r="AC10" s="200" t="s">
        <v>55</v>
      </c>
      <c r="AL10" s="327" t="s">
        <v>155</v>
      </c>
      <c r="AM10" s="327" t="s">
        <v>156</v>
      </c>
      <c r="AN10" s="327" t="s">
        <v>157</v>
      </c>
    </row>
    <row r="11" spans="1:40" ht="15.75" customHeight="1" thickBot="1" x14ac:dyDescent="0.25">
      <c r="A11" s="10"/>
      <c r="B11" s="118" t="str">
        <f>נוב!B11</f>
        <v>שכר דירה</v>
      </c>
      <c r="C11" s="125">
        <f t="shared" ref="C11:C44" si="0">SUMIF($M$11:$M$298,B11,$N$11:$N$298)</f>
        <v>0</v>
      </c>
      <c r="D11" s="335" t="str">
        <f>IF($C$7=נוב!$C$7,נוב!D11,IF($C$7=$AE$2,'שיקוף לעסק'!AA11,'שיקוף לעסק'!AE11))</f>
        <v>לא</v>
      </c>
      <c r="E11" s="330" t="str">
        <f>IF($C$7=נוב!$C$7,נוב!E11,IF($C$7=$AE$2,'שיקוף לעסק'!AB11,'שיקוף לעסק'!AF11))</f>
        <v>עסק</v>
      </c>
      <c r="F11" s="122">
        <f>C11-J11</f>
        <v>0</v>
      </c>
      <c r="G11" s="121">
        <f>IF($C$7=נוב!$C$7,נוב!G11,IF($C$7=$AE$2,'שיקוף לעסק'!AC11,'שיקוף לעסק'!AG11))</f>
        <v>1</v>
      </c>
      <c r="H11" s="123">
        <f>G11*F11</f>
        <v>0</v>
      </c>
      <c r="I11" s="124">
        <f>IF($C$7=נוב!$C$7,נוב!I11,IF($C$7=$AE$2,'שיקוף לעסק'!AD11,'שיקוף לעסק'!AH11))</f>
        <v>1</v>
      </c>
      <c r="J11" s="125">
        <f>I11*(C11-(C11/(1+$AG$2)))</f>
        <v>0</v>
      </c>
      <c r="K11" s="10"/>
      <c r="L11" s="182"/>
      <c r="M11" s="183"/>
      <c r="N11" s="245"/>
      <c r="O11" s="183"/>
      <c r="P11" s="280"/>
      <c r="Q11" s="43"/>
      <c r="S11" s="273">
        <f t="shared" ref="S11:S74" si="1">$AG$2</f>
        <v>0.17</v>
      </c>
      <c r="T11" s="56">
        <f t="shared" ref="T11:T74" si="2">IF(M11=$AC$10,N11-N11/(1+S11),0)</f>
        <v>0</v>
      </c>
      <c r="AC11" s="77" t="str">
        <f>B11</f>
        <v>שכר דירה</v>
      </c>
      <c r="AH11" s="56" t="s">
        <v>85</v>
      </c>
      <c r="AL11" s="299">
        <f t="shared" ref="AL11:AL44" si="3">IF(D11=$AE$1,IF(E11=$AD$2,1,0),0)</f>
        <v>0</v>
      </c>
      <c r="AM11" s="299">
        <f t="shared" ref="AM11:AM44" si="4">IF(D11=$AE$1,IF(E11=$AD$1,1,0),0)</f>
        <v>0</v>
      </c>
      <c r="AN11" s="299">
        <f t="shared" ref="AN11:AN44" si="5">IF(D11=$AE$2,IF(E11=$AD$2,1,0),0)</f>
        <v>0</v>
      </c>
    </row>
    <row r="12" spans="1:40" ht="15.75" customHeight="1" thickBot="1" x14ac:dyDescent="0.3">
      <c r="A12" s="10"/>
      <c r="B12" s="119" t="str">
        <f>נוב!B12</f>
        <v>ארנונה</v>
      </c>
      <c r="C12" s="129">
        <f t="shared" si="0"/>
        <v>0</v>
      </c>
      <c r="D12" s="331" t="str">
        <f>IF($C$7=נוב!$C$7,נוב!D12,IF($C$7=$AE$2,'שיקוף לעסק'!AA12,'שיקוף לעסק'!AE12))</f>
        <v>לא</v>
      </c>
      <c r="E12" s="332" t="str">
        <f>IF($C$7=נוב!$C$7,נוב!E12,IF($C$7=$AE$2,'שיקוף לעסק'!AB12,'שיקוף לעסק'!AF12))</f>
        <v>עסק</v>
      </c>
      <c r="F12" s="126">
        <f t="shared" ref="F12:F44" si="6">C12-J12</f>
        <v>0</v>
      </c>
      <c r="G12" s="127">
        <f>IF($C$7=נוב!$C$7,נוב!G12,IF($C$7=$AE$2,'שיקוף לעסק'!AC12,'שיקוף לעסק'!AG12))</f>
        <v>1</v>
      </c>
      <c r="H12" s="123">
        <f t="shared" ref="H12:H44" si="7">G12*F12</f>
        <v>0</v>
      </c>
      <c r="I12" s="128">
        <f>IF($C$7=נוב!$C$7,נוב!I12,IF($C$7=$AE$2,'שיקוף לעסק'!AD12,'שיקוף לעסק'!AH12))</f>
        <v>0</v>
      </c>
      <c r="J12" s="129">
        <f t="shared" ref="J12:J44" si="8">I12*(C12-(C12/(1+$AG$2)))</f>
        <v>0</v>
      </c>
      <c r="K12" s="10"/>
      <c r="L12" s="184"/>
      <c r="M12" s="185"/>
      <c r="N12" s="246"/>
      <c r="O12" s="186"/>
      <c r="P12" s="281"/>
      <c r="Q12" s="43"/>
      <c r="S12" s="273">
        <f t="shared" si="1"/>
        <v>0.17</v>
      </c>
      <c r="T12" s="56">
        <f t="shared" si="2"/>
        <v>0</v>
      </c>
      <c r="AC12" s="77" t="str">
        <f t="shared" ref="AC12:AC27" si="9">B12</f>
        <v>ארנונה</v>
      </c>
      <c r="AG12" s="60"/>
      <c r="AH12" s="61"/>
      <c r="AI12" s="61"/>
      <c r="AJ12" s="62" t="s">
        <v>22</v>
      </c>
      <c r="AL12" s="299">
        <f t="shared" si="3"/>
        <v>0</v>
      </c>
      <c r="AM12" s="299">
        <f t="shared" si="4"/>
        <v>0</v>
      </c>
      <c r="AN12" s="299">
        <f t="shared" si="5"/>
        <v>0</v>
      </c>
    </row>
    <row r="13" spans="1:40" ht="15.75" customHeight="1" x14ac:dyDescent="0.25">
      <c r="A13" s="10"/>
      <c r="B13" s="119" t="str">
        <f>נוב!B13</f>
        <v>ועד בית</v>
      </c>
      <c r="C13" s="129">
        <f t="shared" si="0"/>
        <v>0</v>
      </c>
      <c r="D13" s="331" t="str">
        <f>IF($C$7=נוב!$C$7,נוב!D13,IF($C$7=$AE$2,'שיקוף לעסק'!AA13,'שיקוף לעסק'!AE13))</f>
        <v>לא</v>
      </c>
      <c r="E13" s="332" t="str">
        <f>IF($C$7=נוב!$C$7,נוב!E13,IF($C$7=$AE$2,'שיקוף לעסק'!AB13,'שיקוף לעסק'!AF13))</f>
        <v>עסק</v>
      </c>
      <c r="F13" s="126">
        <f t="shared" si="6"/>
        <v>0</v>
      </c>
      <c r="G13" s="127">
        <f>IF($C$7=נוב!$C$7,נוב!G13,IF($C$7=$AE$2,'שיקוף לעסק'!AC13,'שיקוף לעסק'!AG13))</f>
        <v>1</v>
      </c>
      <c r="H13" s="123">
        <f t="shared" si="7"/>
        <v>0</v>
      </c>
      <c r="I13" s="128">
        <f>IF($C$7=נוב!$C$7,נוב!I13,IF($C$7=$AE$2,'שיקוף לעסק'!AD13,'שיקוף לעסק'!AH13))</f>
        <v>0</v>
      </c>
      <c r="J13" s="129">
        <f t="shared" si="8"/>
        <v>0</v>
      </c>
      <c r="K13" s="10"/>
      <c r="L13" s="184"/>
      <c r="M13" s="185"/>
      <c r="N13" s="246"/>
      <c r="O13" s="186"/>
      <c r="P13" s="281"/>
      <c r="Q13" s="43"/>
      <c r="R13" s="10"/>
      <c r="S13" s="273">
        <f t="shared" si="1"/>
        <v>0.17</v>
      </c>
      <c r="T13" s="56">
        <f t="shared" si="2"/>
        <v>0</v>
      </c>
      <c r="AC13" s="77" t="str">
        <f t="shared" si="9"/>
        <v>ועד בית</v>
      </c>
      <c r="AG13" s="63"/>
      <c r="AH13" s="64"/>
      <c r="AI13" s="64"/>
      <c r="AJ13" s="65"/>
      <c r="AL13" s="299">
        <f t="shared" si="3"/>
        <v>0</v>
      </c>
      <c r="AM13" s="299">
        <f t="shared" si="4"/>
        <v>0</v>
      </c>
      <c r="AN13" s="299">
        <f t="shared" si="5"/>
        <v>0</v>
      </c>
    </row>
    <row r="14" spans="1:40" ht="15.75" customHeight="1" x14ac:dyDescent="0.25">
      <c r="A14" s="10"/>
      <c r="B14" s="119" t="str">
        <f>נוב!B14</f>
        <v>חשמל</v>
      </c>
      <c r="C14" s="129">
        <f t="shared" si="0"/>
        <v>0</v>
      </c>
      <c r="D14" s="331" t="str">
        <f>IF($C$7=נוב!$C$7,נוב!D14,IF($C$7=$AE$2,'שיקוף לעסק'!AA14,'שיקוף לעסק'!AE14))</f>
        <v>לא</v>
      </c>
      <c r="E14" s="332" t="str">
        <f>IF($C$7=נוב!$C$7,נוב!E14,IF($C$7=$AE$2,'שיקוף לעסק'!AB14,'שיקוף לעסק'!AF14))</f>
        <v>עסק</v>
      </c>
      <c r="F14" s="126">
        <f t="shared" si="6"/>
        <v>0</v>
      </c>
      <c r="G14" s="127">
        <f>IF($C$7=נוב!$C$7,נוב!G14,IF($C$7=$AE$2,'שיקוף לעסק'!AC14,'שיקוף לעסק'!AG14))</f>
        <v>1</v>
      </c>
      <c r="H14" s="123">
        <f t="shared" si="7"/>
        <v>0</v>
      </c>
      <c r="I14" s="128">
        <f>IF($C$7=נוב!$C$7,נוב!I14,IF($C$7=$AE$2,'שיקוף לעסק'!AD14,'שיקוף לעסק'!AH14))</f>
        <v>1</v>
      </c>
      <c r="J14" s="129">
        <f t="shared" si="8"/>
        <v>0</v>
      </c>
      <c r="K14" s="10"/>
      <c r="L14" s="187"/>
      <c r="M14" s="185"/>
      <c r="N14" s="246"/>
      <c r="O14" s="185"/>
      <c r="P14" s="281"/>
      <c r="Q14" s="43"/>
      <c r="R14" s="10"/>
      <c r="S14" s="273">
        <f t="shared" si="1"/>
        <v>0.17</v>
      </c>
      <c r="T14" s="56">
        <f t="shared" si="2"/>
        <v>0</v>
      </c>
      <c r="AC14" s="77" t="str">
        <f t="shared" si="9"/>
        <v>חשמל</v>
      </c>
      <c r="AG14" s="63"/>
      <c r="AH14" s="64"/>
      <c r="AI14" s="66"/>
      <c r="AJ14" s="65">
        <f>IF($H$3&gt;='שיעורי מס'!B10,'שיעורי מס'!D10*'שיעורי מס'!C10,IF($H$3&lt;='שיעורי מס'!B9,0,'שיעורי מס'!D10*($H$3-'שיעורי מס'!B9)))</f>
        <v>0</v>
      </c>
      <c r="AL14" s="299">
        <f t="shared" si="3"/>
        <v>0</v>
      </c>
      <c r="AM14" s="299">
        <f t="shared" si="4"/>
        <v>0</v>
      </c>
      <c r="AN14" s="299">
        <f t="shared" si="5"/>
        <v>0</v>
      </c>
    </row>
    <row r="15" spans="1:40" ht="15.75" customHeight="1" x14ac:dyDescent="0.25">
      <c r="A15" s="10"/>
      <c r="B15" s="119" t="str">
        <f>נוב!B15</f>
        <v>מים</v>
      </c>
      <c r="C15" s="129">
        <f t="shared" si="0"/>
        <v>0</v>
      </c>
      <c r="D15" s="331" t="str">
        <f>IF($C$7=נוב!$C$7,נוב!D15,IF($C$7=$AE$2,'שיקוף לעסק'!AA15,'שיקוף לעסק'!AE15))</f>
        <v>לא</v>
      </c>
      <c r="E15" s="332" t="str">
        <f>IF($C$7=נוב!$C$7,נוב!E15,IF($C$7=$AE$2,'שיקוף לעסק'!AB15,'שיקוף לעסק'!AF15))</f>
        <v>עסק</v>
      </c>
      <c r="F15" s="126">
        <f t="shared" si="6"/>
        <v>0</v>
      </c>
      <c r="G15" s="127">
        <f>IF($C$7=נוב!$C$7,נוב!G15,IF($C$7=$AE$2,'שיקוף לעסק'!AC15,'שיקוף לעסק'!AG15))</f>
        <v>1</v>
      </c>
      <c r="H15" s="123">
        <f t="shared" si="7"/>
        <v>0</v>
      </c>
      <c r="I15" s="128">
        <f>IF($C$7=נוב!$C$7,נוב!I15,IF($C$7=$AE$2,'שיקוף לעסק'!AD15,'שיקוף לעסק'!AH15))</f>
        <v>1</v>
      </c>
      <c r="J15" s="129">
        <f t="shared" si="8"/>
        <v>0</v>
      </c>
      <c r="K15" s="10"/>
      <c r="L15" s="177"/>
      <c r="M15" s="185"/>
      <c r="N15" s="246"/>
      <c r="O15" s="186"/>
      <c r="P15" s="281"/>
      <c r="Q15" s="43"/>
      <c r="R15" s="10"/>
      <c r="S15" s="273">
        <f t="shared" si="1"/>
        <v>0.17</v>
      </c>
      <c r="T15" s="56">
        <f t="shared" si="2"/>
        <v>0</v>
      </c>
      <c r="AC15" s="77" t="str">
        <f t="shared" si="9"/>
        <v>מים</v>
      </c>
      <c r="AG15" s="63"/>
      <c r="AH15" s="64"/>
      <c r="AI15" s="66"/>
      <c r="AJ15" s="65">
        <f>IF($H$3&gt;='שיעורי מס'!B11,'שיעורי מס'!D11*'שיעורי מס'!C11,IF($H$3&lt;='שיעורי מס'!B10,0,'שיעורי מס'!D11*($H$3-'שיעורי מס'!B10)))</f>
        <v>0</v>
      </c>
      <c r="AL15" s="299">
        <f t="shared" si="3"/>
        <v>0</v>
      </c>
      <c r="AM15" s="299">
        <f t="shared" si="4"/>
        <v>0</v>
      </c>
      <c r="AN15" s="299">
        <f t="shared" si="5"/>
        <v>0</v>
      </c>
    </row>
    <row r="16" spans="1:40" ht="15.75" customHeight="1" x14ac:dyDescent="0.25">
      <c r="A16" s="10"/>
      <c r="B16" s="119" t="str">
        <f>נוב!B16</f>
        <v>טלפון ואינטרנט</v>
      </c>
      <c r="C16" s="129">
        <f t="shared" si="0"/>
        <v>0</v>
      </c>
      <c r="D16" s="331" t="str">
        <f>IF($C$7=נוב!$C$7,נוב!D16,IF($C$7=$AE$2,'שיקוף לעסק'!AA16,'שיקוף לעסק'!AE16))</f>
        <v>לא</v>
      </c>
      <c r="E16" s="332" t="str">
        <f>IF($C$7=נוב!$C$7,נוב!E16,IF($C$7=$AE$2,'שיקוף לעסק'!AB16,'שיקוף לעסק'!AF16))</f>
        <v>עסק</v>
      </c>
      <c r="F16" s="126">
        <f t="shared" si="6"/>
        <v>0</v>
      </c>
      <c r="G16" s="127">
        <f>IF($C$7=נוב!$C$7,נוב!G16,IF($C$7=$AE$2,'שיקוף לעסק'!AC16,'שיקוף לעסק'!AG16))</f>
        <v>1</v>
      </c>
      <c r="H16" s="123">
        <f t="shared" si="7"/>
        <v>0</v>
      </c>
      <c r="I16" s="128">
        <f>IF($C$7=נוב!$C$7,נוב!I16,IF($C$7=$AE$2,'שיקוף לעסק'!AD16,'שיקוף לעסק'!AH16))</f>
        <v>1</v>
      </c>
      <c r="J16" s="129">
        <f t="shared" si="8"/>
        <v>0</v>
      </c>
      <c r="K16" s="10"/>
      <c r="L16" s="177"/>
      <c r="M16" s="185"/>
      <c r="N16" s="246"/>
      <c r="O16" s="186"/>
      <c r="P16" s="281"/>
      <c r="Q16" s="43"/>
      <c r="R16" s="10"/>
      <c r="S16" s="273">
        <f t="shared" si="1"/>
        <v>0.17</v>
      </c>
      <c r="T16" s="56">
        <f t="shared" si="2"/>
        <v>0</v>
      </c>
      <c r="AC16" s="77" t="str">
        <f t="shared" si="9"/>
        <v>טלפון ואינטרנט</v>
      </c>
      <c r="AG16" s="63"/>
      <c r="AH16" s="64"/>
      <c r="AI16" s="66"/>
      <c r="AJ16" s="65">
        <f>IF($H$3&gt;='שיעורי מס'!B12,'שיעורי מס'!D12*'שיעורי מס'!C12,IF($H$3&lt;='שיעורי מס'!B11,0,'שיעורי מס'!D12*($H$3-'שיעורי מס'!B11)))</f>
        <v>0</v>
      </c>
      <c r="AL16" s="299">
        <f t="shared" si="3"/>
        <v>0</v>
      </c>
      <c r="AM16" s="299">
        <f t="shared" si="4"/>
        <v>0</v>
      </c>
      <c r="AN16" s="299">
        <f t="shared" si="5"/>
        <v>0</v>
      </c>
    </row>
    <row r="17" spans="1:40" ht="15.75" customHeight="1" x14ac:dyDescent="0.25">
      <c r="A17" s="10"/>
      <c r="B17" s="119" t="str">
        <f>נוב!B17</f>
        <v>טלפון נייד</v>
      </c>
      <c r="C17" s="129">
        <f t="shared" si="0"/>
        <v>0</v>
      </c>
      <c r="D17" s="331" t="str">
        <f>IF($C$7=נוב!$C$7,נוב!D17,IF($C$7=$AE$2,'שיקוף לעסק'!AA17,'שיקוף לעסק'!AE17))</f>
        <v>כן</v>
      </c>
      <c r="E17" s="332" t="str">
        <f>IF($C$7=נוב!$C$7,נוב!E17,IF($C$7=$AE$2,'שיקוף לעסק'!AB17,'שיקוף לעסק'!AF17))</f>
        <v>בית</v>
      </c>
      <c r="F17" s="126">
        <f t="shared" si="6"/>
        <v>0</v>
      </c>
      <c r="G17" s="127">
        <f>IF($C$7=נוב!$C$7,נוב!G17,IF($C$7=$AE$2,'שיקוף לעסק'!AC17,'שיקוף לעסק'!AG17))</f>
        <v>0.45</v>
      </c>
      <c r="H17" s="123">
        <f t="shared" si="7"/>
        <v>0</v>
      </c>
      <c r="I17" s="128">
        <f>IF($C$7=נוב!$C$7,נוב!I17,IF($C$7=$AE$2,'שיקוף לעסק'!AD17,'שיקוף לעסק'!AH17))</f>
        <v>0.66</v>
      </c>
      <c r="J17" s="129">
        <f t="shared" si="8"/>
        <v>0</v>
      </c>
      <c r="K17" s="10"/>
      <c r="L17" s="177"/>
      <c r="M17" s="185"/>
      <c r="N17" s="246"/>
      <c r="O17" s="186"/>
      <c r="P17" s="281"/>
      <c r="Q17" s="43"/>
      <c r="R17" s="10"/>
      <c r="S17" s="273">
        <f t="shared" si="1"/>
        <v>0.17</v>
      </c>
      <c r="T17" s="56">
        <f t="shared" si="2"/>
        <v>0</v>
      </c>
      <c r="AC17" s="77" t="str">
        <f t="shared" si="9"/>
        <v>טלפון נייד</v>
      </c>
      <c r="AG17" s="63"/>
      <c r="AH17" s="64"/>
      <c r="AI17" s="66"/>
      <c r="AJ17" s="65">
        <f>IF($H$3&gt;='שיעורי מס'!B13,'שיעורי מס'!D13*'שיעורי מס'!C13,IF($H$3&lt;='שיעורי מס'!B12,0,'שיעורי מס'!D13*($H$3-'שיעורי מס'!B12)))</f>
        <v>0</v>
      </c>
      <c r="AL17" s="299">
        <f t="shared" si="3"/>
        <v>1</v>
      </c>
      <c r="AM17" s="299">
        <f t="shared" si="4"/>
        <v>0</v>
      </c>
      <c r="AN17" s="299">
        <f t="shared" si="5"/>
        <v>0</v>
      </c>
    </row>
    <row r="18" spans="1:40" ht="15.75" customHeight="1" x14ac:dyDescent="0.25">
      <c r="A18" s="10"/>
      <c r="B18" s="119" t="str">
        <f>נוב!B18</f>
        <v>משכורות עובדים</v>
      </c>
      <c r="C18" s="129">
        <f t="shared" si="0"/>
        <v>0</v>
      </c>
      <c r="D18" s="331" t="str">
        <f>IF($C$7=נוב!$C$7,נוב!D18,IF($C$7=$AE$2,'שיקוף לעסק'!AA18,'שיקוף לעסק'!AE18))</f>
        <v>לא</v>
      </c>
      <c r="E18" s="332" t="str">
        <f>IF($C$7=נוב!$C$7,נוב!E18,IF($C$7=$AE$2,'שיקוף לעסק'!AB18,'שיקוף לעסק'!AF18))</f>
        <v>עסק</v>
      </c>
      <c r="F18" s="126">
        <f t="shared" si="6"/>
        <v>0</v>
      </c>
      <c r="G18" s="127">
        <f>IF($C$7=נוב!$C$7,נוב!G18,IF($C$7=$AE$2,'שיקוף לעסק'!AC18,'שיקוף לעסק'!AG18))</f>
        <v>1</v>
      </c>
      <c r="H18" s="123">
        <f t="shared" si="7"/>
        <v>0</v>
      </c>
      <c r="I18" s="128">
        <f>IF($C$7=נוב!$C$7,נוב!I18,IF($C$7=$AE$2,'שיקוף לעסק'!AD18,'שיקוף לעסק'!AH18))</f>
        <v>0</v>
      </c>
      <c r="J18" s="129">
        <f t="shared" si="8"/>
        <v>0</v>
      </c>
      <c r="K18" s="10"/>
      <c r="L18" s="177"/>
      <c r="M18" s="185"/>
      <c r="N18" s="246"/>
      <c r="O18" s="186"/>
      <c r="P18" s="281"/>
      <c r="Q18" s="43"/>
      <c r="R18" s="10"/>
      <c r="S18" s="273">
        <f t="shared" si="1"/>
        <v>0.17</v>
      </c>
      <c r="T18" s="56">
        <f t="shared" si="2"/>
        <v>0</v>
      </c>
      <c r="AC18" s="77" t="str">
        <f t="shared" si="9"/>
        <v>משכורות עובדים</v>
      </c>
      <c r="AG18" s="63"/>
      <c r="AH18" s="64"/>
      <c r="AI18" s="66"/>
      <c r="AJ18" s="65">
        <f>IF($H$3&gt;='שיעורי מס'!B14,'שיעורי מס'!D14*'שיעורי מס'!C14,IF($H$3&lt;='שיעורי מס'!B13,0,'שיעורי מס'!D14*($H$3-'שיעורי מס'!B13)))</f>
        <v>0</v>
      </c>
      <c r="AL18" s="299">
        <f t="shared" si="3"/>
        <v>0</v>
      </c>
      <c r="AM18" s="299">
        <f t="shared" si="4"/>
        <v>0</v>
      </c>
      <c r="AN18" s="299">
        <f t="shared" si="5"/>
        <v>0</v>
      </c>
    </row>
    <row r="19" spans="1:40" ht="15.75" customHeight="1" x14ac:dyDescent="0.25">
      <c r="A19" s="10"/>
      <c r="B19" s="119" t="str">
        <f>נוב!B19</f>
        <v>ביטוח לאומי – עובדים (חלק מעביד)</v>
      </c>
      <c r="C19" s="129">
        <f t="shared" si="0"/>
        <v>0</v>
      </c>
      <c r="D19" s="331" t="str">
        <f>IF($C$7=נוב!$C$7,נוב!D19,IF($C$7=$AE$2,'שיקוף לעסק'!AA19,'שיקוף לעסק'!AE19))</f>
        <v>לא</v>
      </c>
      <c r="E19" s="332" t="str">
        <f>IF($C$7=נוב!$C$7,נוב!E19,IF($C$7=$AE$2,'שיקוף לעסק'!AB19,'שיקוף לעסק'!AF19))</f>
        <v>עסק</v>
      </c>
      <c r="F19" s="126">
        <f t="shared" si="6"/>
        <v>0</v>
      </c>
      <c r="G19" s="127">
        <f>IF($C$7=נוב!$C$7,נוב!G19,IF($C$7=$AE$2,'שיקוף לעסק'!AC19,'שיקוף לעסק'!AG19))</f>
        <v>1</v>
      </c>
      <c r="H19" s="123">
        <f t="shared" si="7"/>
        <v>0</v>
      </c>
      <c r="I19" s="128">
        <f>IF($C$7=נוב!$C$7,נוב!I19,IF($C$7=$AE$2,'שיקוף לעסק'!AD19,'שיקוף לעסק'!AH19))</f>
        <v>0</v>
      </c>
      <c r="J19" s="129">
        <f t="shared" si="8"/>
        <v>0</v>
      </c>
      <c r="K19" s="10"/>
      <c r="L19" s="177"/>
      <c r="M19" s="185"/>
      <c r="N19" s="246"/>
      <c r="O19" s="186"/>
      <c r="P19" s="281"/>
      <c r="Q19" s="43"/>
      <c r="R19" s="10"/>
      <c r="S19" s="273">
        <f t="shared" si="1"/>
        <v>0.17</v>
      </c>
      <c r="T19" s="56">
        <f t="shared" si="2"/>
        <v>0</v>
      </c>
      <c r="AC19" s="77" t="str">
        <f t="shared" si="9"/>
        <v>ביטוח לאומי – עובדים (חלק מעביד)</v>
      </c>
      <c r="AG19" s="63"/>
      <c r="AH19" s="64"/>
      <c r="AI19" s="66"/>
      <c r="AJ19" s="65">
        <f>IF($H$3&gt;='שיעורי מס'!B15,'שיעורי מס'!D15*'שיעורי מס'!C15,IF($H$3&lt;='שיעורי מס'!B14,0,'שיעורי מס'!D15*($H$3-'שיעורי מס'!B14)))</f>
        <v>0</v>
      </c>
      <c r="AL19" s="299">
        <f t="shared" si="3"/>
        <v>0</v>
      </c>
      <c r="AM19" s="299">
        <f t="shared" si="4"/>
        <v>0</v>
      </c>
      <c r="AN19" s="299">
        <f t="shared" si="5"/>
        <v>0</v>
      </c>
    </row>
    <row r="20" spans="1:40" ht="15.75" customHeight="1" thickBot="1" x14ac:dyDescent="0.3">
      <c r="A20" s="10"/>
      <c r="B20" s="119" t="str">
        <f>נוב!B20</f>
        <v>פנסיה ופיצויים לעובדים (חלק מעביד)</v>
      </c>
      <c r="C20" s="129">
        <f t="shared" si="0"/>
        <v>0</v>
      </c>
      <c r="D20" s="331" t="str">
        <f>IF($C$7=נוב!$C$7,נוב!D20,IF($C$7=$AE$2,'שיקוף לעסק'!AA20,'שיקוף לעסק'!AE20))</f>
        <v>לא</v>
      </c>
      <c r="E20" s="332" t="str">
        <f>IF($C$7=נוב!$C$7,נוב!E20,IF($C$7=$AE$2,'שיקוף לעסק'!AB20,'שיקוף לעסק'!AF20))</f>
        <v>עסק</v>
      </c>
      <c r="F20" s="126">
        <f t="shared" si="6"/>
        <v>0</v>
      </c>
      <c r="G20" s="127">
        <f>IF($C$7=נוב!$C$7,נוב!G20,IF($C$7=$AE$2,'שיקוף לעסק'!AC20,'שיקוף לעסק'!AG20))</f>
        <v>1</v>
      </c>
      <c r="H20" s="123">
        <f t="shared" si="7"/>
        <v>0</v>
      </c>
      <c r="I20" s="128">
        <f>IF($C$7=נוב!$C$7,נוב!I20,IF($C$7=$AE$2,'שיקוף לעסק'!AD20,'שיקוף לעסק'!AH20))</f>
        <v>0</v>
      </c>
      <c r="J20" s="129">
        <f t="shared" si="8"/>
        <v>0</v>
      </c>
      <c r="K20" s="10"/>
      <c r="L20" s="177"/>
      <c r="M20" s="185"/>
      <c r="N20" s="246"/>
      <c r="O20" s="186"/>
      <c r="P20" s="281"/>
      <c r="Q20" s="43"/>
      <c r="R20" s="10"/>
      <c r="S20" s="273">
        <f t="shared" si="1"/>
        <v>0.17</v>
      </c>
      <c r="T20" s="56">
        <f t="shared" si="2"/>
        <v>0</v>
      </c>
      <c r="AC20" s="77" t="str">
        <f t="shared" si="9"/>
        <v>פנסיה ופיצויים לעובדים (חלק מעביד)</v>
      </c>
      <c r="AG20" s="63"/>
      <c r="AH20" s="64"/>
      <c r="AI20" s="66"/>
      <c r="AJ20" s="65">
        <f>IF($H$3&gt;='שיעורי מס'!B16,'שיעורי מס'!D16*($H$3-'שיעורי מס'!B15),0)</f>
        <v>0</v>
      </c>
      <c r="AL20" s="299">
        <f t="shared" si="3"/>
        <v>0</v>
      </c>
      <c r="AM20" s="299">
        <f t="shared" si="4"/>
        <v>0</v>
      </c>
      <c r="AN20" s="299">
        <f t="shared" si="5"/>
        <v>0</v>
      </c>
    </row>
    <row r="21" spans="1:40" ht="15.75" customHeight="1" thickBot="1" x14ac:dyDescent="0.3">
      <c r="A21" s="10"/>
      <c r="B21" s="119" t="str">
        <f>'שיקוף לעסק'!B21</f>
        <v>פנסיה לבעל העסק</v>
      </c>
      <c r="C21" s="129">
        <f t="shared" si="0"/>
        <v>0</v>
      </c>
      <c r="D21" s="331" t="str">
        <f>IF($C$7=נוב!$C$7,נוב!D21,IF($C$7=$AE$2,'שיקוף לעסק'!AA21,'שיקוף לעסק'!AE21))</f>
        <v>לא</v>
      </c>
      <c r="E21" s="332" t="str">
        <f>IF($C$7=נוב!$C$7,נוב!E21,IF($C$7=$AE$2,'שיקוף לעסק'!AB21,'שיקוף לעסק'!AF21))</f>
        <v>עסק</v>
      </c>
      <c r="F21" s="126">
        <f t="shared" si="6"/>
        <v>0</v>
      </c>
      <c r="G21" s="127">
        <f>IF($C$7=נוב!$C$7,נוב!G21,IF($C$7=$AE$2,'שיקוף לעסק'!AC21,'שיקוף לעסק'!AG21))</f>
        <v>1</v>
      </c>
      <c r="H21" s="123">
        <f t="shared" si="7"/>
        <v>0</v>
      </c>
      <c r="I21" s="128">
        <f>IF($C$7=נוב!$C$7,נוב!I21,IF($C$7=$AE$2,'שיקוף לעסק'!AD21,'שיקוף לעסק'!AH21))</f>
        <v>0</v>
      </c>
      <c r="J21" s="129">
        <f t="shared" si="8"/>
        <v>0</v>
      </c>
      <c r="K21" s="10"/>
      <c r="L21" s="177"/>
      <c r="M21" s="185"/>
      <c r="N21" s="246"/>
      <c r="O21" s="186"/>
      <c r="P21" s="281"/>
      <c r="Q21" s="43"/>
      <c r="R21" s="10"/>
      <c r="S21" s="273">
        <f t="shared" si="1"/>
        <v>0.17</v>
      </c>
      <c r="T21" s="56">
        <f t="shared" si="2"/>
        <v>0</v>
      </c>
      <c r="AC21" s="77" t="str">
        <f t="shared" si="9"/>
        <v>פנסיה לבעל העסק</v>
      </c>
      <c r="AG21" s="67" t="s">
        <v>23</v>
      </c>
      <c r="AH21" s="68"/>
      <c r="AI21" s="68"/>
      <c r="AJ21" s="69">
        <f>SUM(AJ14:AJ20)</f>
        <v>0</v>
      </c>
      <c r="AL21" s="299">
        <f t="shared" si="3"/>
        <v>0</v>
      </c>
      <c r="AM21" s="299">
        <f t="shared" si="4"/>
        <v>0</v>
      </c>
      <c r="AN21" s="299">
        <f t="shared" si="5"/>
        <v>0</v>
      </c>
    </row>
    <row r="22" spans="1:40" ht="15.75" customHeight="1" thickBot="1" x14ac:dyDescent="0.3">
      <c r="A22" s="10"/>
      <c r="B22" s="119" t="str">
        <f>נוב!B22</f>
        <v>קרן השתלמות לבעל העסק</v>
      </c>
      <c r="C22" s="129">
        <f t="shared" si="0"/>
        <v>0</v>
      </c>
      <c r="D22" s="331" t="str">
        <f>IF($C$7=נוב!$C$7,נוב!D22,IF($C$7=$AE$2,'שיקוף לעסק'!AA22,'שיקוף לעסק'!AE22))</f>
        <v>לא</v>
      </c>
      <c r="E22" s="332" t="str">
        <f>IF($C$7=נוב!$C$7,נוב!E22,IF($C$7=$AE$2,'שיקוף לעסק'!AB22,'שיקוף לעסק'!AF22))</f>
        <v>עסק</v>
      </c>
      <c r="F22" s="126">
        <f t="shared" si="6"/>
        <v>0</v>
      </c>
      <c r="G22" s="127">
        <f>IF($C$7=נוב!$C$7,נוב!G22,IF($C$7=$AE$2,'שיקוף לעסק'!AC22,'שיקוף לעסק'!AG22))</f>
        <v>0.65</v>
      </c>
      <c r="H22" s="123">
        <f t="shared" si="7"/>
        <v>0</v>
      </c>
      <c r="I22" s="128">
        <f>IF($C$7=נוב!$C$7,נוב!I22,IF($C$7=$AE$2,'שיקוף לעסק'!AD22,'שיקוף לעסק'!AH22))</f>
        <v>0</v>
      </c>
      <c r="J22" s="129">
        <f t="shared" si="8"/>
        <v>0</v>
      </c>
      <c r="K22" s="10"/>
      <c r="L22" s="177"/>
      <c r="M22" s="185"/>
      <c r="N22" s="246"/>
      <c r="O22" s="186"/>
      <c r="P22" s="281"/>
      <c r="Q22" s="43"/>
      <c r="R22" s="10"/>
      <c r="S22" s="273">
        <f t="shared" si="1"/>
        <v>0.17</v>
      </c>
      <c r="T22" s="56">
        <f t="shared" si="2"/>
        <v>0</v>
      </c>
      <c r="AC22" s="77" t="str">
        <f t="shared" si="9"/>
        <v>קרן השתלמות לבעל העסק</v>
      </c>
      <c r="AG22" s="70" t="s">
        <v>28</v>
      </c>
      <c r="AH22" s="71"/>
      <c r="AI22" s="71"/>
      <c r="AJ22" s="72">
        <f>C5*'שיעורי מס'!D18</f>
        <v>490.5</v>
      </c>
      <c r="AL22" s="299">
        <f t="shared" si="3"/>
        <v>0</v>
      </c>
      <c r="AM22" s="299">
        <f t="shared" si="4"/>
        <v>0</v>
      </c>
      <c r="AN22" s="299">
        <f t="shared" si="5"/>
        <v>0</v>
      </c>
    </row>
    <row r="23" spans="1:40" ht="15.75" customHeight="1" thickBot="1" x14ac:dyDescent="0.3">
      <c r="A23" s="10"/>
      <c r="B23" s="119" t="str">
        <f>נוב!B23</f>
        <v>ביטוחי נזק (רכוש/גוף)</v>
      </c>
      <c r="C23" s="129">
        <f t="shared" si="0"/>
        <v>0</v>
      </c>
      <c r="D23" s="331" t="str">
        <f>IF($C$7=נוב!$C$7,נוב!D23,IF($C$7=$AE$2,'שיקוף לעסק'!AA23,'שיקוף לעסק'!AE23))</f>
        <v>לא</v>
      </c>
      <c r="E23" s="332" t="str">
        <f>IF($C$7=נוב!$C$7,נוב!E23,IF($C$7=$AE$2,'שיקוף לעסק'!AB23,'שיקוף לעסק'!AF23))</f>
        <v>עסק</v>
      </c>
      <c r="F23" s="126">
        <f t="shared" si="6"/>
        <v>0</v>
      </c>
      <c r="G23" s="127">
        <f>IF($C$7=נוב!$C$7,נוב!G23,IF($C$7=$AE$2,'שיקוף לעסק'!AC23,'שיקוף לעסק'!AG23))</f>
        <v>1</v>
      </c>
      <c r="H23" s="123">
        <f t="shared" si="7"/>
        <v>0</v>
      </c>
      <c r="I23" s="128">
        <f>IF($C$7=נוב!$C$7,נוב!I23,IF($C$7=$AE$2,'שיקוף לעסק'!AD23,'שיקוף לעסק'!AH23))</f>
        <v>0</v>
      </c>
      <c r="J23" s="129">
        <f t="shared" si="8"/>
        <v>0</v>
      </c>
      <c r="K23" s="10"/>
      <c r="L23" s="177"/>
      <c r="M23" s="185"/>
      <c r="N23" s="246"/>
      <c r="O23" s="186"/>
      <c r="P23" s="281"/>
      <c r="Q23" s="43"/>
      <c r="R23" s="10"/>
      <c r="S23" s="273">
        <f t="shared" si="1"/>
        <v>0.17</v>
      </c>
      <c r="T23" s="56">
        <f t="shared" si="2"/>
        <v>0</v>
      </c>
      <c r="AC23" s="77" t="str">
        <f t="shared" si="9"/>
        <v>ביטוחי נזק (רכוש/גוף)</v>
      </c>
      <c r="AG23" s="70" t="s">
        <v>24</v>
      </c>
      <c r="AH23" s="73"/>
      <c r="AI23" s="73"/>
      <c r="AJ23" s="74">
        <f>IF(AJ21-AJ22&lt;0,0,AJ21-AJ22)</f>
        <v>0</v>
      </c>
      <c r="AL23" s="299">
        <f t="shared" si="3"/>
        <v>0</v>
      </c>
      <c r="AM23" s="299">
        <f t="shared" si="4"/>
        <v>0</v>
      </c>
      <c r="AN23" s="299">
        <f t="shared" si="5"/>
        <v>0</v>
      </c>
    </row>
    <row r="24" spans="1:40" ht="15.75" customHeight="1" x14ac:dyDescent="0.2">
      <c r="A24" s="10"/>
      <c r="B24" s="119" t="str">
        <f>נוב!B24</f>
        <v>הנהלת חשבונות ויעוץ מקצועי</v>
      </c>
      <c r="C24" s="129">
        <f t="shared" si="0"/>
        <v>0</v>
      </c>
      <c r="D24" s="331" t="str">
        <f>IF($C$7=נוב!$C$7,נוב!D24,IF($C$7=$AE$2,'שיקוף לעסק'!AA24,'שיקוף לעסק'!AE24))</f>
        <v>לא</v>
      </c>
      <c r="E24" s="332" t="str">
        <f>IF($C$7=נוב!$C$7,נוב!E24,IF($C$7=$AE$2,'שיקוף לעסק'!AB24,'שיקוף לעסק'!AF24))</f>
        <v>עסק</v>
      </c>
      <c r="F24" s="126">
        <f t="shared" si="6"/>
        <v>0</v>
      </c>
      <c r="G24" s="127">
        <f>IF($C$7=נוב!$C$7,נוב!G24,IF($C$7=$AE$2,'שיקוף לעסק'!AC24,'שיקוף לעסק'!AG24))</f>
        <v>1</v>
      </c>
      <c r="H24" s="123">
        <f t="shared" si="7"/>
        <v>0</v>
      </c>
      <c r="I24" s="128">
        <f>IF($C$7=נוב!$C$7,נוב!I24,IF($C$7=$AE$2,'שיקוף לעסק'!AD24,'שיקוף לעסק'!AH24))</f>
        <v>1</v>
      </c>
      <c r="J24" s="129">
        <f t="shared" si="8"/>
        <v>0</v>
      </c>
      <c r="K24" s="10"/>
      <c r="L24" s="177"/>
      <c r="M24" s="185"/>
      <c r="N24" s="246"/>
      <c r="O24" s="186"/>
      <c r="P24" s="281"/>
      <c r="Q24" s="43"/>
      <c r="R24" s="10"/>
      <c r="S24" s="273">
        <f t="shared" si="1"/>
        <v>0.17</v>
      </c>
      <c r="T24" s="56">
        <f t="shared" si="2"/>
        <v>0</v>
      </c>
      <c r="AC24" s="77" t="str">
        <f t="shared" si="9"/>
        <v>הנהלת חשבונות ויעוץ מקצועי</v>
      </c>
      <c r="AL24" s="299">
        <f t="shared" si="3"/>
        <v>0</v>
      </c>
      <c r="AM24" s="299">
        <f t="shared" si="4"/>
        <v>0</v>
      </c>
      <c r="AN24" s="299">
        <f t="shared" si="5"/>
        <v>0</v>
      </c>
    </row>
    <row r="25" spans="1:40" ht="15.75" customHeight="1" thickBot="1" x14ac:dyDescent="0.25">
      <c r="A25" s="10"/>
      <c r="B25" s="119" t="str">
        <f>נוב!B25</f>
        <v>עמלות וריביות בנקים וכרטיסי אשראי</v>
      </c>
      <c r="C25" s="129">
        <f t="shared" si="0"/>
        <v>0</v>
      </c>
      <c r="D25" s="331" t="str">
        <f>IF($C$7=נוב!$C$7,נוב!D25,IF($C$7=$AE$2,'שיקוף לעסק'!AA25,'שיקוף לעסק'!AE25))</f>
        <v>לא</v>
      </c>
      <c r="E25" s="332" t="str">
        <f>IF($C$7=נוב!$C$7,נוב!E25,IF($C$7=$AE$2,'שיקוף לעסק'!AB25,'שיקוף לעסק'!AF25))</f>
        <v>עסק</v>
      </c>
      <c r="F25" s="126">
        <f t="shared" si="6"/>
        <v>0</v>
      </c>
      <c r="G25" s="127">
        <f>IF($C$7=נוב!$C$7,נוב!G25,IF($C$7=$AE$2,'שיקוף לעסק'!AC25,'שיקוף לעסק'!AG25))</f>
        <v>1</v>
      </c>
      <c r="H25" s="123">
        <f t="shared" si="7"/>
        <v>0</v>
      </c>
      <c r="I25" s="128">
        <f>IF($C$7=נוב!$C$7,נוב!I25,IF($C$7=$AE$2,'שיקוף לעסק'!AD25,'שיקוף לעסק'!AH25))</f>
        <v>0</v>
      </c>
      <c r="J25" s="129">
        <f t="shared" si="8"/>
        <v>0</v>
      </c>
      <c r="K25" s="10"/>
      <c r="L25" s="177"/>
      <c r="M25" s="185"/>
      <c r="N25" s="246"/>
      <c r="O25" s="186"/>
      <c r="P25" s="281"/>
      <c r="Q25" s="43"/>
      <c r="R25" s="10"/>
      <c r="S25" s="273">
        <f t="shared" si="1"/>
        <v>0.17</v>
      </c>
      <c r="T25" s="56">
        <f t="shared" si="2"/>
        <v>0</v>
      </c>
      <c r="AC25" s="77" t="str">
        <f t="shared" si="9"/>
        <v>עמלות וריביות בנקים וכרטיסי אשראי</v>
      </c>
      <c r="AH25" s="56" t="s">
        <v>86</v>
      </c>
      <c r="AL25" s="299">
        <f t="shared" si="3"/>
        <v>0</v>
      </c>
      <c r="AM25" s="299">
        <f t="shared" si="4"/>
        <v>0</v>
      </c>
      <c r="AN25" s="299">
        <f t="shared" si="5"/>
        <v>0</v>
      </c>
    </row>
    <row r="26" spans="1:40" ht="15.75" customHeight="1" thickBot="1" x14ac:dyDescent="0.3">
      <c r="A26" s="10"/>
      <c r="B26" s="119" t="str">
        <f>נוב!B26</f>
        <v>רכישת ציוד קבוע (עד 2500 ₪)</v>
      </c>
      <c r="C26" s="129">
        <f t="shared" si="0"/>
        <v>0</v>
      </c>
      <c r="D26" s="331" t="str">
        <f>IF($C$7=נוב!$C$7,נוב!D26,IF($C$7=$AE$2,'שיקוף לעסק'!AA26,'שיקוף לעסק'!AE26))</f>
        <v>לא</v>
      </c>
      <c r="E26" s="332" t="str">
        <f>IF($C$7=נוב!$C$7,נוב!E26,IF($C$7=$AE$2,'שיקוף לעסק'!AB26,'שיקוף לעסק'!AF26))</f>
        <v>עסק</v>
      </c>
      <c r="F26" s="126">
        <f t="shared" si="6"/>
        <v>0</v>
      </c>
      <c r="G26" s="127">
        <f>IF($C$7=נוב!$C$7,נוב!G26,IF($C$7=$AE$2,'שיקוף לעסק'!AC26,'שיקוף לעסק'!AG26))</f>
        <v>0.2</v>
      </c>
      <c r="H26" s="123">
        <f t="shared" si="7"/>
        <v>0</v>
      </c>
      <c r="I26" s="128">
        <f>IF($C$7=נוב!$C$7,נוב!I26,IF($C$7=$AE$2,'שיקוף לעסק'!AD26,'שיקוף לעסק'!AH26))</f>
        <v>1</v>
      </c>
      <c r="J26" s="129">
        <f t="shared" si="8"/>
        <v>0</v>
      </c>
      <c r="K26" s="10"/>
      <c r="L26" s="177"/>
      <c r="M26" s="185"/>
      <c r="N26" s="246"/>
      <c r="O26" s="186"/>
      <c r="P26" s="281"/>
      <c r="Q26" s="43"/>
      <c r="R26" s="10"/>
      <c r="S26" s="273">
        <f t="shared" si="1"/>
        <v>0.17</v>
      </c>
      <c r="T26" s="56">
        <f t="shared" si="2"/>
        <v>0</v>
      </c>
      <c r="AC26" s="77" t="str">
        <f t="shared" si="9"/>
        <v>רכישת ציוד קבוע (עד 2500 ₪)</v>
      </c>
      <c r="AG26" s="75"/>
      <c r="AH26" s="76"/>
      <c r="AI26" s="76"/>
      <c r="AJ26" s="62" t="s">
        <v>22</v>
      </c>
      <c r="AL26" s="299">
        <f t="shared" si="3"/>
        <v>0</v>
      </c>
      <c r="AM26" s="299">
        <f t="shared" si="4"/>
        <v>0</v>
      </c>
      <c r="AN26" s="299">
        <f t="shared" si="5"/>
        <v>0</v>
      </c>
    </row>
    <row r="27" spans="1:40" ht="15.75" customHeight="1" x14ac:dyDescent="0.25">
      <c r="A27" s="10"/>
      <c r="B27" s="119" t="str">
        <f>נוב!B27</f>
        <v>רכישת חומרי גלם וציוד מתכלה</v>
      </c>
      <c r="C27" s="129">
        <f t="shared" si="0"/>
        <v>0</v>
      </c>
      <c r="D27" s="331" t="str">
        <f>IF($C$7=נוב!$C$7,נוב!D27,IF($C$7=$AE$2,'שיקוף לעסק'!AA27,'שיקוף לעסק'!AE27))</f>
        <v>לא</v>
      </c>
      <c r="E27" s="332" t="str">
        <f>IF($C$7=נוב!$C$7,נוב!E27,IF($C$7=$AE$2,'שיקוף לעסק'!AB27,'שיקוף לעסק'!AF27))</f>
        <v>עסק</v>
      </c>
      <c r="F27" s="126">
        <f t="shared" si="6"/>
        <v>0</v>
      </c>
      <c r="G27" s="127">
        <f>IF($C$7=נוב!$C$7,נוב!G27,IF($C$7=$AE$2,'שיקוף לעסק'!AC27,'שיקוף לעסק'!AG27))</f>
        <v>1</v>
      </c>
      <c r="H27" s="123">
        <f t="shared" si="7"/>
        <v>0</v>
      </c>
      <c r="I27" s="128">
        <f>IF($C$7=נוב!$C$7,נוב!I27,IF($C$7=$AE$2,'שיקוף לעסק'!AD27,'שיקוף לעסק'!AH27))</f>
        <v>1</v>
      </c>
      <c r="J27" s="129">
        <f t="shared" si="8"/>
        <v>0</v>
      </c>
      <c r="K27" s="10"/>
      <c r="L27" s="177"/>
      <c r="M27" s="185"/>
      <c r="N27" s="246"/>
      <c r="O27" s="186"/>
      <c r="P27" s="281"/>
      <c r="Q27" s="43"/>
      <c r="R27" s="10"/>
      <c r="S27" s="273">
        <f t="shared" si="1"/>
        <v>0.17</v>
      </c>
      <c r="T27" s="56">
        <f t="shared" si="2"/>
        <v>0</v>
      </c>
      <c r="AC27" s="77" t="str">
        <f t="shared" si="9"/>
        <v>רכישת חומרי גלם וציוד מתכלה</v>
      </c>
      <c r="AG27" s="63"/>
      <c r="AH27" s="64"/>
      <c r="AI27" s="64"/>
      <c r="AJ27" s="77"/>
      <c r="AL27" s="299">
        <f t="shared" si="3"/>
        <v>0</v>
      </c>
      <c r="AM27" s="299">
        <f t="shared" si="4"/>
        <v>0</v>
      </c>
      <c r="AN27" s="299">
        <f t="shared" si="5"/>
        <v>0</v>
      </c>
    </row>
    <row r="28" spans="1:40" ht="15.75" customHeight="1" x14ac:dyDescent="0.25">
      <c r="A28" s="10"/>
      <c r="B28" s="119" t="str">
        <f>נוב!B28</f>
        <v>רכב : ביטוחים + רישוי</v>
      </c>
      <c r="C28" s="129">
        <f t="shared" si="0"/>
        <v>0</v>
      </c>
      <c r="D28" s="331" t="str">
        <f>IF($C$7=נוב!$C$7,נוב!D28,IF($C$7=$AE$2,'שיקוף לעסק'!AA28,'שיקוף לעסק'!AE28))</f>
        <v>כן</v>
      </c>
      <c r="E28" s="332" t="str">
        <f>IF($C$7=נוב!$C$7,נוב!E28,IF($C$7=$AE$2,'שיקוף לעסק'!AB28,'שיקוף לעסק'!AF28))</f>
        <v>בית</v>
      </c>
      <c r="F28" s="126">
        <f t="shared" si="6"/>
        <v>0</v>
      </c>
      <c r="G28" s="127">
        <f>IF($C$7=נוב!$C$7,נוב!G28,IF($C$7=$AE$2,'שיקוף לעסק'!AC28,'שיקוף לעסק'!AG28))</f>
        <v>0.45</v>
      </c>
      <c r="H28" s="123">
        <f t="shared" si="7"/>
        <v>0</v>
      </c>
      <c r="I28" s="128">
        <f>IF($C$7=נוב!$C$7,נוב!I28,IF($C$7=$AE$2,'שיקוף לעסק'!AD28,'שיקוף לעסק'!AH28))</f>
        <v>0</v>
      </c>
      <c r="J28" s="129">
        <f t="shared" si="8"/>
        <v>0</v>
      </c>
      <c r="K28" s="10"/>
      <c r="L28" s="177"/>
      <c r="M28" s="185"/>
      <c r="N28" s="246"/>
      <c r="O28" s="186"/>
      <c r="P28" s="281"/>
      <c r="Q28" s="43"/>
      <c r="R28" s="10"/>
      <c r="S28" s="273">
        <f t="shared" si="1"/>
        <v>0.17</v>
      </c>
      <c r="T28" s="56">
        <f t="shared" si="2"/>
        <v>0</v>
      </c>
      <c r="AC28" s="77" t="str">
        <f t="shared" ref="AC28:AC44" si="10">B28</f>
        <v>רכב : ביטוחים + רישוי</v>
      </c>
      <c r="AG28" s="63"/>
      <c r="AH28" s="64"/>
      <c r="AI28" s="78"/>
      <c r="AJ28" s="65">
        <f>IF($H$3&gt;='שיעורי מס'!B23,'שיעורי מס'!D23*'שיעורי מס'!C23,IF($H$3&lt;='שיעורי מס'!B22,0,'שיעורי מס'!D23*($H$3-'שיעורי מס'!B22)))</f>
        <v>0</v>
      </c>
      <c r="AL28" s="299">
        <f t="shared" si="3"/>
        <v>1</v>
      </c>
      <c r="AM28" s="299">
        <f t="shared" si="4"/>
        <v>0</v>
      </c>
      <c r="AN28" s="299">
        <f t="shared" si="5"/>
        <v>0</v>
      </c>
    </row>
    <row r="29" spans="1:40" ht="15.75" customHeight="1" thickBot="1" x14ac:dyDescent="0.3">
      <c r="A29" s="10"/>
      <c r="B29" s="119" t="str">
        <f>נוב!B29</f>
        <v>רכב : דלק+ חניה+טיפולים</v>
      </c>
      <c r="C29" s="129">
        <f t="shared" si="0"/>
        <v>0</v>
      </c>
      <c r="D29" s="331" t="str">
        <f>IF($C$7=נוב!$C$7,נוב!D29,IF($C$7=$AE$2,'שיקוף לעסק'!AA29,'שיקוף לעסק'!AE29))</f>
        <v>כן</v>
      </c>
      <c r="E29" s="332" t="str">
        <f>IF($C$7=נוב!$C$7,נוב!E29,IF($C$7=$AE$2,'שיקוף לעסק'!AB29,'שיקוף לעסק'!AF29))</f>
        <v>בית</v>
      </c>
      <c r="F29" s="126">
        <f t="shared" si="6"/>
        <v>0</v>
      </c>
      <c r="G29" s="127">
        <f>IF($C$7=נוב!$C$7,נוב!G29,IF($C$7=$AE$2,'שיקוף לעסק'!AC29,'שיקוף לעסק'!AG29))</f>
        <v>0.45</v>
      </c>
      <c r="H29" s="123">
        <f t="shared" si="7"/>
        <v>0</v>
      </c>
      <c r="I29" s="128">
        <f>IF($C$7=נוב!$C$7,נוב!I29,IF($C$7=$AE$2,'שיקוף לעסק'!AD29,'שיקוף לעסק'!AH29))</f>
        <v>0.66</v>
      </c>
      <c r="J29" s="129">
        <f t="shared" si="8"/>
        <v>0</v>
      </c>
      <c r="K29" s="10"/>
      <c r="L29" s="177"/>
      <c r="M29" s="185"/>
      <c r="N29" s="246"/>
      <c r="O29" s="186"/>
      <c r="P29" s="281"/>
      <c r="Q29" s="43"/>
      <c r="R29" s="10"/>
      <c r="S29" s="273">
        <f t="shared" si="1"/>
        <v>0.17</v>
      </c>
      <c r="T29" s="56">
        <f t="shared" si="2"/>
        <v>0</v>
      </c>
      <c r="AC29" s="77" t="str">
        <f t="shared" si="10"/>
        <v>רכב : דלק+ חניה+טיפולים</v>
      </c>
      <c r="AG29" s="63"/>
      <c r="AH29" s="64"/>
      <c r="AI29" s="78"/>
      <c r="AJ29" s="65">
        <f>IF($H$3&gt;='שיעורי מס'!B24,'שיעורי מס'!D24*'שיעורי מס'!C24,IF($H$3&lt;='שיעורי מס'!B23,0,'שיעורי מס'!D24*($H$3-'שיעורי מס'!B23)))</f>
        <v>0</v>
      </c>
      <c r="AL29" s="299">
        <f t="shared" si="3"/>
        <v>1</v>
      </c>
      <c r="AM29" s="299">
        <f t="shared" si="4"/>
        <v>0</v>
      </c>
      <c r="AN29" s="299">
        <f t="shared" si="5"/>
        <v>0</v>
      </c>
    </row>
    <row r="30" spans="1:40" ht="15.75" customHeight="1" thickBot="1" x14ac:dyDescent="0.3">
      <c r="A30" s="10"/>
      <c r="B30" s="119" t="str">
        <f>נוב!B30</f>
        <v>תחבורה ציבורית</v>
      </c>
      <c r="C30" s="129">
        <f t="shared" si="0"/>
        <v>0</v>
      </c>
      <c r="D30" s="331" t="str">
        <f>IF($C$7=נוב!$C$7,נוב!D30,IF($C$7=$AE$2,'שיקוף לעסק'!AA30,'שיקוף לעסק'!AE30))</f>
        <v>לא</v>
      </c>
      <c r="E30" s="332" t="str">
        <f>IF($C$7=נוב!$C$7,נוב!E30,IF($C$7=$AE$2,'שיקוף לעסק'!AB30,'שיקוף לעסק'!AF30))</f>
        <v>עסק</v>
      </c>
      <c r="F30" s="126">
        <f t="shared" si="6"/>
        <v>0</v>
      </c>
      <c r="G30" s="127">
        <f>IF($C$7=נוב!$C$7,נוב!G30,IF($C$7=$AE$2,'שיקוף לעסק'!AC30,'שיקוף לעסק'!AG30))</f>
        <v>1</v>
      </c>
      <c r="H30" s="123">
        <f t="shared" si="7"/>
        <v>0</v>
      </c>
      <c r="I30" s="128">
        <f>IF($C$7=נוב!$C$7,נוב!I30,IF($C$7=$AE$2,'שיקוף לעסק'!AD30,'שיקוף לעסק'!AH30))</f>
        <v>1</v>
      </c>
      <c r="J30" s="129">
        <f t="shared" si="8"/>
        <v>0</v>
      </c>
      <c r="K30" s="10"/>
      <c r="L30" s="177"/>
      <c r="M30" s="185"/>
      <c r="N30" s="246"/>
      <c r="O30" s="186"/>
      <c r="P30" s="281"/>
      <c r="Q30" s="43"/>
      <c r="R30" s="10"/>
      <c r="S30" s="273">
        <f t="shared" si="1"/>
        <v>0.17</v>
      </c>
      <c r="T30" s="56">
        <f t="shared" si="2"/>
        <v>0</v>
      </c>
      <c r="AC30" s="77" t="str">
        <f t="shared" si="10"/>
        <v>תחבורה ציבורית</v>
      </c>
      <c r="AG30" s="67" t="s">
        <v>30</v>
      </c>
      <c r="AH30" s="68"/>
      <c r="AI30" s="68"/>
      <c r="AJ30" s="69">
        <f>SUM(AJ28:AJ29)</f>
        <v>0</v>
      </c>
      <c r="AL30" s="299">
        <f t="shared" si="3"/>
        <v>0</v>
      </c>
      <c r="AM30" s="299">
        <f t="shared" si="4"/>
        <v>0</v>
      </c>
      <c r="AN30" s="299">
        <f t="shared" si="5"/>
        <v>0</v>
      </c>
    </row>
    <row r="31" spans="1:40" ht="15.75" customHeight="1" x14ac:dyDescent="0.2">
      <c r="A31" s="10"/>
      <c r="B31" s="119" t="str">
        <f>נוב!B31</f>
        <v>משלוחים</v>
      </c>
      <c r="C31" s="129">
        <f t="shared" si="0"/>
        <v>0</v>
      </c>
      <c r="D31" s="331" t="str">
        <f>IF($C$7=נוב!$C$7,נוב!D31,IF($C$7=$AE$2,'שיקוף לעסק'!AA31,'שיקוף לעסק'!AE31))</f>
        <v>לא</v>
      </c>
      <c r="E31" s="332" t="str">
        <f>IF($C$7=נוב!$C$7,נוב!E31,IF($C$7=$AE$2,'שיקוף לעסק'!AB31,'שיקוף לעסק'!AF31))</f>
        <v>עסק</v>
      </c>
      <c r="F31" s="126">
        <f t="shared" si="6"/>
        <v>0</v>
      </c>
      <c r="G31" s="127">
        <f>IF($C$7=נוב!$C$7,נוב!G31,IF($C$7=$AE$2,'שיקוף לעסק'!AC31,'שיקוף לעסק'!AG31))</f>
        <v>1</v>
      </c>
      <c r="H31" s="123">
        <f t="shared" si="7"/>
        <v>0</v>
      </c>
      <c r="I31" s="128">
        <f>IF($C$7=נוב!$C$7,נוב!I31,IF($C$7=$AE$2,'שיקוף לעסק'!AD31,'שיקוף לעסק'!AH31))</f>
        <v>1</v>
      </c>
      <c r="J31" s="129">
        <f t="shared" si="8"/>
        <v>0</v>
      </c>
      <c r="K31" s="10"/>
      <c r="L31" s="177"/>
      <c r="M31" s="185"/>
      <c r="N31" s="246"/>
      <c r="O31" s="186"/>
      <c r="P31" s="281"/>
      <c r="Q31" s="43"/>
      <c r="R31" s="10"/>
      <c r="S31" s="273">
        <f t="shared" si="1"/>
        <v>0.17</v>
      </c>
      <c r="T31" s="56">
        <f t="shared" si="2"/>
        <v>0</v>
      </c>
      <c r="AC31" s="77" t="str">
        <f t="shared" si="10"/>
        <v>משלוחים</v>
      </c>
      <c r="AL31" s="299">
        <f t="shared" si="3"/>
        <v>0</v>
      </c>
      <c r="AM31" s="299">
        <f t="shared" si="4"/>
        <v>0</v>
      </c>
      <c r="AN31" s="299">
        <f t="shared" si="5"/>
        <v>0</v>
      </c>
    </row>
    <row r="32" spans="1:40" ht="15.75" customHeight="1" x14ac:dyDescent="0.2">
      <c r="A32" s="10"/>
      <c r="B32" s="119" t="str">
        <f>נוב!B32</f>
        <v>תיקונים: מכונות, כלים, אחזקת משרד</v>
      </c>
      <c r="C32" s="129">
        <f t="shared" si="0"/>
        <v>0</v>
      </c>
      <c r="D32" s="331" t="str">
        <f>IF($C$7=נוב!$C$7,נוב!D32,IF($C$7=$AE$2,'שיקוף לעסק'!AA32,'שיקוף לעסק'!AE32))</f>
        <v>לא</v>
      </c>
      <c r="E32" s="332" t="str">
        <f>IF($C$7=נוב!$C$7,נוב!E32,IF($C$7=$AE$2,'שיקוף לעסק'!AB32,'שיקוף לעסק'!AF32))</f>
        <v>עסק</v>
      </c>
      <c r="F32" s="126">
        <f t="shared" si="6"/>
        <v>0</v>
      </c>
      <c r="G32" s="127">
        <f>IF($C$7=נוב!$C$7,נוב!G32,IF($C$7=$AE$2,'שיקוף לעסק'!AC32,'שיקוף לעסק'!AG32))</f>
        <v>1</v>
      </c>
      <c r="H32" s="123">
        <f t="shared" si="7"/>
        <v>0</v>
      </c>
      <c r="I32" s="128">
        <f>IF($C$7=נוב!$C$7,נוב!I32,IF($C$7=$AE$2,'שיקוף לעסק'!AD32,'שיקוף לעסק'!AH32))</f>
        <v>1</v>
      </c>
      <c r="J32" s="129">
        <f t="shared" si="8"/>
        <v>0</v>
      </c>
      <c r="K32" s="10"/>
      <c r="L32" s="177"/>
      <c r="M32" s="185"/>
      <c r="N32" s="246"/>
      <c r="O32" s="186"/>
      <c r="P32" s="281"/>
      <c r="Q32" s="43"/>
      <c r="R32" s="10"/>
      <c r="S32" s="273">
        <f t="shared" si="1"/>
        <v>0.17</v>
      </c>
      <c r="T32" s="56">
        <f t="shared" si="2"/>
        <v>0</v>
      </c>
      <c r="AC32" s="77" t="str">
        <f t="shared" si="10"/>
        <v>תיקונים: מכונות, כלים, אחזקת משרד</v>
      </c>
      <c r="AL32" s="299">
        <f t="shared" si="3"/>
        <v>0</v>
      </c>
      <c r="AM32" s="299">
        <f t="shared" si="4"/>
        <v>0</v>
      </c>
      <c r="AN32" s="299">
        <f t="shared" si="5"/>
        <v>0</v>
      </c>
    </row>
    <row r="33" spans="1:40" ht="15.75" customHeight="1" x14ac:dyDescent="0.2">
      <c r="A33" s="10"/>
      <c r="B33" s="119" t="str">
        <f>נוב!B33</f>
        <v>פרסום ושיווק</v>
      </c>
      <c r="C33" s="129">
        <f t="shared" si="0"/>
        <v>0</v>
      </c>
      <c r="D33" s="331" t="str">
        <f>IF($C$7=נוב!$C$7,נוב!D33,IF($C$7=$AE$2,'שיקוף לעסק'!AA33,'שיקוף לעסק'!AE33))</f>
        <v>לא</v>
      </c>
      <c r="E33" s="332" t="str">
        <f>IF($C$7=נוב!$C$7,נוב!E33,IF($C$7=$AE$2,'שיקוף לעסק'!AB33,'שיקוף לעסק'!AF33))</f>
        <v>עסק</v>
      </c>
      <c r="F33" s="126">
        <f t="shared" si="6"/>
        <v>0</v>
      </c>
      <c r="G33" s="127">
        <f>IF($C$7=נוב!$C$7,נוב!G33,IF($C$7=$AE$2,'שיקוף לעסק'!AC33,'שיקוף לעסק'!AG33))</f>
        <v>1</v>
      </c>
      <c r="H33" s="123">
        <f t="shared" si="7"/>
        <v>0</v>
      </c>
      <c r="I33" s="128">
        <f>IF($C$7=נוב!$C$7,נוב!I33,IF($C$7=$AE$2,'שיקוף לעסק'!AD33,'שיקוף לעסק'!AH33))</f>
        <v>1</v>
      </c>
      <c r="J33" s="129">
        <f t="shared" si="8"/>
        <v>0</v>
      </c>
      <c r="K33" s="10"/>
      <c r="L33" s="177"/>
      <c r="M33" s="185"/>
      <c r="N33" s="246"/>
      <c r="O33" s="186"/>
      <c r="P33" s="281"/>
      <c r="Q33" s="43"/>
      <c r="R33" s="10"/>
      <c r="S33" s="273">
        <f t="shared" si="1"/>
        <v>0.17</v>
      </c>
      <c r="T33" s="56">
        <f t="shared" si="2"/>
        <v>0</v>
      </c>
      <c r="AC33" s="77" t="str">
        <f t="shared" si="10"/>
        <v>פרסום ושיווק</v>
      </c>
      <c r="AL33" s="299">
        <f t="shared" si="3"/>
        <v>0</v>
      </c>
      <c r="AM33" s="299">
        <f t="shared" si="4"/>
        <v>0</v>
      </c>
      <c r="AN33" s="299">
        <f t="shared" si="5"/>
        <v>0</v>
      </c>
    </row>
    <row r="34" spans="1:40" ht="15.75" customHeight="1" x14ac:dyDescent="0.2">
      <c r="A34" s="10"/>
      <c r="B34" s="119" t="str">
        <f>נוב!B34</f>
        <v>ארוחות עסקיות וכיבוד מחוץ לעסק</v>
      </c>
      <c r="C34" s="129">
        <f t="shared" si="0"/>
        <v>0</v>
      </c>
      <c r="D34" s="331" t="str">
        <f>IF($C$7=נוב!$C$7,נוב!D34,IF($C$7=$AE$2,'שיקוף לעסק'!AA34,'שיקוף לעסק'!AE34))</f>
        <v>לא</v>
      </c>
      <c r="E34" s="332" t="str">
        <f>IF($C$7=נוב!$C$7,נוב!E34,IF($C$7=$AE$2,'שיקוף לעסק'!AB34,'שיקוף לעסק'!AF34))</f>
        <v>עסק</v>
      </c>
      <c r="F34" s="126">
        <f t="shared" si="6"/>
        <v>0</v>
      </c>
      <c r="G34" s="127">
        <f>IF($C$7=נוב!$C$7,נוב!G34,IF($C$7=$AE$2,'שיקוף לעסק'!AC34,'שיקוף לעסק'!AG34))</f>
        <v>0</v>
      </c>
      <c r="H34" s="123">
        <f t="shared" si="7"/>
        <v>0</v>
      </c>
      <c r="I34" s="128">
        <f>IF($C$7=נוב!$C$7,נוב!I34,IF($C$7=$AE$2,'שיקוף לעסק'!AD34,'שיקוף לעסק'!AH34))</f>
        <v>0</v>
      </c>
      <c r="J34" s="129">
        <f t="shared" si="8"/>
        <v>0</v>
      </c>
      <c r="K34" s="10"/>
      <c r="L34" s="177"/>
      <c r="M34" s="185"/>
      <c r="N34" s="246"/>
      <c r="O34" s="186"/>
      <c r="P34" s="281"/>
      <c r="Q34" s="43"/>
      <c r="R34" s="10"/>
      <c r="S34" s="273">
        <f t="shared" si="1"/>
        <v>0.17</v>
      </c>
      <c r="T34" s="56">
        <f t="shared" si="2"/>
        <v>0</v>
      </c>
      <c r="AC34" s="77" t="str">
        <f t="shared" si="10"/>
        <v>ארוחות עסקיות וכיבוד מחוץ לעסק</v>
      </c>
      <c r="AL34" s="299">
        <f t="shared" si="3"/>
        <v>0</v>
      </c>
      <c r="AM34" s="299">
        <f t="shared" si="4"/>
        <v>0</v>
      </c>
      <c r="AN34" s="299">
        <f t="shared" si="5"/>
        <v>0</v>
      </c>
    </row>
    <row r="35" spans="1:40" ht="15.75" customHeight="1" x14ac:dyDescent="0.2">
      <c r="A35" s="10"/>
      <c r="B35" s="119" t="str">
        <f>נוב!B35</f>
        <v>כיבודים בעסק (קפה, תה וכדומה)</v>
      </c>
      <c r="C35" s="129">
        <f t="shared" si="0"/>
        <v>0</v>
      </c>
      <c r="D35" s="331" t="str">
        <f>IF($C$7=נוב!$C$7,נוב!D35,IF($C$7=$AE$2,'שיקוף לעסק'!AA35,'שיקוף לעסק'!AE35))</f>
        <v>לא</v>
      </c>
      <c r="E35" s="332" t="str">
        <f>IF($C$7=נוב!$C$7,נוב!E35,IF($C$7=$AE$2,'שיקוף לעסק'!AB35,'שיקוף לעסק'!AF35))</f>
        <v>עסק</v>
      </c>
      <c r="F35" s="126">
        <f t="shared" si="6"/>
        <v>0</v>
      </c>
      <c r="G35" s="127">
        <f>IF($C$7=נוב!$C$7,נוב!G35,IF($C$7=$AE$2,'שיקוף לעסק'!AC35,'שיקוף לעסק'!AG35))</f>
        <v>0.8</v>
      </c>
      <c r="H35" s="123">
        <f t="shared" si="7"/>
        <v>0</v>
      </c>
      <c r="I35" s="128">
        <f>IF($C$7=נוב!$C$7,נוב!I35,IF($C$7=$AE$2,'שיקוף לעסק'!AD35,'שיקוף לעסק'!AH35))</f>
        <v>0</v>
      </c>
      <c r="J35" s="129">
        <f t="shared" si="8"/>
        <v>0</v>
      </c>
      <c r="K35" s="10"/>
      <c r="L35" s="177"/>
      <c r="M35" s="185"/>
      <c r="N35" s="246"/>
      <c r="O35" s="186"/>
      <c r="P35" s="281"/>
      <c r="Q35" s="43"/>
      <c r="R35" s="10"/>
      <c r="S35" s="273">
        <f t="shared" si="1"/>
        <v>0.17</v>
      </c>
      <c r="T35" s="56">
        <f t="shared" si="2"/>
        <v>0</v>
      </c>
      <c r="AC35" s="77" t="str">
        <f t="shared" si="10"/>
        <v>כיבודים בעסק (קפה, תה וכדומה)</v>
      </c>
      <c r="AL35" s="299">
        <f t="shared" si="3"/>
        <v>0</v>
      </c>
      <c r="AM35" s="299">
        <f t="shared" si="4"/>
        <v>0</v>
      </c>
      <c r="AN35" s="299">
        <f t="shared" si="5"/>
        <v>0</v>
      </c>
    </row>
    <row r="36" spans="1:40" ht="15.75" customHeight="1" x14ac:dyDescent="0.2">
      <c r="A36" s="10"/>
      <c r="B36" s="119" t="str">
        <f>נוב!B36</f>
        <v>החזר חובות - חלק הקרן</v>
      </c>
      <c r="C36" s="129">
        <f t="shared" si="0"/>
        <v>0</v>
      </c>
      <c r="D36" s="331" t="str">
        <f>IF($C$7=נוב!$C$7,נוב!D36,IF($C$7=$AE$2,'שיקוף לעסק'!AA36,'שיקוף לעסק'!AE36))</f>
        <v>לא</v>
      </c>
      <c r="E36" s="332" t="str">
        <f>IF($C$7=נוב!$C$7,נוב!E36,IF($C$7=$AE$2,'שיקוף לעסק'!AB36,'שיקוף לעסק'!AF36))</f>
        <v>עסק</v>
      </c>
      <c r="F36" s="126">
        <f t="shared" si="6"/>
        <v>0</v>
      </c>
      <c r="G36" s="127">
        <f>IF($C$7=נוב!$C$7,נוב!G36,IF($C$7=$AE$2,'שיקוף לעסק'!AC36,'שיקוף לעסק'!AG36))</f>
        <v>0</v>
      </c>
      <c r="H36" s="123">
        <f t="shared" si="7"/>
        <v>0</v>
      </c>
      <c r="I36" s="128">
        <f>IF($C$7=נוב!$C$7,נוב!I36,IF($C$7=$AE$2,'שיקוף לעסק'!AD36,'שיקוף לעסק'!AH36))</f>
        <v>0</v>
      </c>
      <c r="J36" s="129">
        <f t="shared" si="8"/>
        <v>0</v>
      </c>
      <c r="K36" s="10"/>
      <c r="L36" s="177"/>
      <c r="M36" s="185"/>
      <c r="N36" s="246"/>
      <c r="O36" s="186"/>
      <c r="P36" s="281"/>
      <c r="Q36" s="43"/>
      <c r="R36" s="10"/>
      <c r="S36" s="273">
        <f t="shared" si="1"/>
        <v>0.17</v>
      </c>
      <c r="T36" s="56">
        <f t="shared" si="2"/>
        <v>0</v>
      </c>
      <c r="AC36" s="77" t="str">
        <f t="shared" si="10"/>
        <v>החזר חובות - חלק הקרן</v>
      </c>
      <c r="AL36" s="299">
        <f t="shared" si="3"/>
        <v>0</v>
      </c>
      <c r="AM36" s="299">
        <f t="shared" si="4"/>
        <v>0</v>
      </c>
      <c r="AN36" s="299">
        <f t="shared" si="5"/>
        <v>0</v>
      </c>
    </row>
    <row r="37" spans="1:40" ht="15.75" customHeight="1" x14ac:dyDescent="0.2">
      <c r="A37" s="10"/>
      <c r="B37" s="119" t="str">
        <f>נוב!B37</f>
        <v>החזר חובות - חלק הרבית</v>
      </c>
      <c r="C37" s="129">
        <f t="shared" si="0"/>
        <v>0</v>
      </c>
      <c r="D37" s="331" t="str">
        <f>IF($C$7=נוב!$C$7,נוב!D37,IF($C$7=$AE$2,'שיקוף לעסק'!AA37,'שיקוף לעסק'!AE37))</f>
        <v>לא</v>
      </c>
      <c r="E37" s="332" t="str">
        <f>IF($C$7=נוב!$C$7,נוב!E37,IF($C$7=$AE$2,'שיקוף לעסק'!AB37,'שיקוף לעסק'!AF37))</f>
        <v>עסק</v>
      </c>
      <c r="F37" s="126">
        <f t="shared" si="6"/>
        <v>0</v>
      </c>
      <c r="G37" s="127">
        <f>IF($C$7=נוב!$C$7,נוב!G37,IF($C$7=$AE$2,'שיקוף לעסק'!AC37,'שיקוף לעסק'!AG37))</f>
        <v>1</v>
      </c>
      <c r="H37" s="123">
        <f t="shared" si="7"/>
        <v>0</v>
      </c>
      <c r="I37" s="128">
        <f>IF($C$7=נוב!$C$7,נוב!I37,IF($C$7=$AE$2,'שיקוף לעסק'!AD37,'שיקוף לעסק'!AH37))</f>
        <v>0</v>
      </c>
      <c r="J37" s="129">
        <f t="shared" si="8"/>
        <v>0</v>
      </c>
      <c r="K37" s="10"/>
      <c r="L37" s="177"/>
      <c r="M37" s="185"/>
      <c r="N37" s="246"/>
      <c r="O37" s="186"/>
      <c r="P37" s="281"/>
      <c r="Q37" s="43"/>
      <c r="R37" s="10"/>
      <c r="S37" s="273">
        <f t="shared" si="1"/>
        <v>0.17</v>
      </c>
      <c r="T37" s="56">
        <f t="shared" si="2"/>
        <v>0</v>
      </c>
      <c r="AC37" s="77" t="str">
        <f t="shared" si="10"/>
        <v>החזר חובות - חלק הרבית</v>
      </c>
      <c r="AL37" s="299">
        <f t="shared" si="3"/>
        <v>0</v>
      </c>
      <c r="AM37" s="299">
        <f t="shared" si="4"/>
        <v>0</v>
      </c>
      <c r="AN37" s="299">
        <f t="shared" si="5"/>
        <v>0</v>
      </c>
    </row>
    <row r="38" spans="1:40" ht="15.75" customHeight="1" x14ac:dyDescent="0.2">
      <c r="A38" s="10"/>
      <c r="B38" s="119" t="str">
        <f>נוב!B38</f>
        <v>השתלמויות</v>
      </c>
      <c r="C38" s="129">
        <f t="shared" si="0"/>
        <v>0</v>
      </c>
      <c r="D38" s="331" t="str">
        <f>IF($C$7=נוב!$C$7,נוב!D38,IF($C$7=$AE$2,'שיקוף לעסק'!AA38,'שיקוף לעסק'!AE38))</f>
        <v>לא</v>
      </c>
      <c r="E38" s="332" t="str">
        <f>IF($C$7=נוב!$C$7,נוב!E38,IF($C$7=$AE$2,'שיקוף לעסק'!AB38,'שיקוף לעסק'!AF38))</f>
        <v>עסק</v>
      </c>
      <c r="F38" s="126">
        <f t="shared" si="6"/>
        <v>0</v>
      </c>
      <c r="G38" s="127">
        <f>IF($C$7=נוב!$C$7,נוב!G38,IF($C$7=$AE$2,'שיקוף לעסק'!AC38,'שיקוף לעסק'!AG38))</f>
        <v>1</v>
      </c>
      <c r="H38" s="123">
        <f t="shared" si="7"/>
        <v>0</v>
      </c>
      <c r="I38" s="128">
        <f>IF($C$7=נוב!$C$7,נוב!I38,IF($C$7=$AE$2,'שיקוף לעסק'!AD38,'שיקוף לעסק'!AH38))</f>
        <v>1</v>
      </c>
      <c r="J38" s="129">
        <f t="shared" si="8"/>
        <v>0</v>
      </c>
      <c r="K38" s="10"/>
      <c r="L38" s="177"/>
      <c r="M38" s="185"/>
      <c r="N38" s="246"/>
      <c r="O38" s="186"/>
      <c r="P38" s="281"/>
      <c r="Q38" s="43"/>
      <c r="R38" s="10"/>
      <c r="S38" s="273">
        <f t="shared" si="1"/>
        <v>0.17</v>
      </c>
      <c r="T38" s="56">
        <f t="shared" si="2"/>
        <v>0</v>
      </c>
      <c r="AC38" s="77" t="str">
        <f t="shared" si="10"/>
        <v>השתלמויות</v>
      </c>
      <c r="AL38" s="299">
        <f t="shared" si="3"/>
        <v>0</v>
      </c>
      <c r="AM38" s="299">
        <f t="shared" si="4"/>
        <v>0</v>
      </c>
      <c r="AN38" s="299">
        <f t="shared" si="5"/>
        <v>0</v>
      </c>
    </row>
    <row r="39" spans="1:40" ht="15.75" customHeight="1" x14ac:dyDescent="0.2">
      <c r="A39" s="10"/>
      <c r="B39" s="119" t="str">
        <f>נוב!B39</f>
        <v>קנסות</v>
      </c>
      <c r="C39" s="129">
        <f t="shared" si="0"/>
        <v>0</v>
      </c>
      <c r="D39" s="331" t="str">
        <f>IF($C$7=נוב!$C$7,נוב!D39,IF($C$7=$AE$2,'שיקוף לעסק'!AA39,'שיקוף לעסק'!AE39))</f>
        <v>לא</v>
      </c>
      <c r="E39" s="332" t="str">
        <f>IF($C$7=נוב!$C$7,נוב!E39,IF($C$7=$AE$2,'שיקוף לעסק'!AB39,'שיקוף לעסק'!AF39))</f>
        <v>עסק</v>
      </c>
      <c r="F39" s="126">
        <f t="shared" si="6"/>
        <v>0</v>
      </c>
      <c r="G39" s="127">
        <f>IF($C$7=נוב!$C$7,נוב!G39,IF($C$7=$AE$2,'שיקוף לעסק'!AC39,'שיקוף לעסק'!AG39))</f>
        <v>0</v>
      </c>
      <c r="H39" s="123">
        <f t="shared" si="7"/>
        <v>0</v>
      </c>
      <c r="I39" s="128">
        <f>IF($C$7=נוב!$C$7,נוב!I39,IF($C$7=$AE$2,'שיקוף לעסק'!AD39,'שיקוף לעסק'!AH39))</f>
        <v>0</v>
      </c>
      <c r="J39" s="129">
        <f t="shared" si="8"/>
        <v>0</v>
      </c>
      <c r="K39" s="10"/>
      <c r="L39" s="177"/>
      <c r="M39" s="185"/>
      <c r="N39" s="246"/>
      <c r="O39" s="186"/>
      <c r="P39" s="281"/>
      <c r="Q39" s="43"/>
      <c r="R39" s="10"/>
      <c r="S39" s="273">
        <f t="shared" si="1"/>
        <v>0.17</v>
      </c>
      <c r="T39" s="56">
        <f t="shared" si="2"/>
        <v>0</v>
      </c>
      <c r="AC39" s="77" t="str">
        <f t="shared" si="10"/>
        <v>קנסות</v>
      </c>
      <c r="AL39" s="299">
        <f t="shared" si="3"/>
        <v>0</v>
      </c>
      <c r="AM39" s="299">
        <f t="shared" si="4"/>
        <v>0</v>
      </c>
      <c r="AN39" s="299">
        <f t="shared" si="5"/>
        <v>0</v>
      </c>
    </row>
    <row r="40" spans="1:40" ht="15.75" customHeight="1" x14ac:dyDescent="0.2">
      <c r="A40" s="10"/>
      <c r="B40" s="119">
        <f>נוב!B40</f>
        <v>0</v>
      </c>
      <c r="C40" s="139">
        <f t="shared" si="0"/>
        <v>0</v>
      </c>
      <c r="D40" s="333" t="str">
        <f>IF($C$7=נוב!$C$7,נוב!D40,IF($C$7=$AE$2,'שיקוף לעסק'!AA40,'שיקוף לעסק'!AE40))</f>
        <v>לא</v>
      </c>
      <c r="E40" s="334" t="str">
        <f>IF($C$7=נוב!$C$7,נוב!E40,IF($C$7=$AE$2,'שיקוף לעסק'!AB40,'שיקוף לעסק'!AF40))</f>
        <v>עסק</v>
      </c>
      <c r="F40" s="126">
        <f t="shared" si="6"/>
        <v>0</v>
      </c>
      <c r="G40" s="127">
        <f>IF($C$7=נוב!$C$7,נוב!G40,IF($C$7=$AE$2,'שיקוף לעסק'!AC40,'שיקוף לעסק'!AG40))</f>
        <v>0</v>
      </c>
      <c r="H40" s="123">
        <f t="shared" si="7"/>
        <v>0</v>
      </c>
      <c r="I40" s="128">
        <f>IF($C$7=נוב!$C$7,נוב!I40,IF($C$7=$AE$2,'שיקוף לעסק'!AD40,'שיקוף לעסק'!AH40))</f>
        <v>0</v>
      </c>
      <c r="J40" s="129">
        <f t="shared" si="8"/>
        <v>0</v>
      </c>
      <c r="K40" s="10"/>
      <c r="L40" s="177"/>
      <c r="M40" s="185"/>
      <c r="N40" s="246"/>
      <c r="O40" s="186"/>
      <c r="P40" s="281"/>
      <c r="Q40" s="43"/>
      <c r="R40" s="10"/>
      <c r="S40" s="273">
        <f t="shared" si="1"/>
        <v>0.17</v>
      </c>
      <c r="T40" s="56">
        <f t="shared" si="2"/>
        <v>0</v>
      </c>
      <c r="AC40" s="77">
        <f t="shared" si="10"/>
        <v>0</v>
      </c>
      <c r="AL40" s="299">
        <f t="shared" si="3"/>
        <v>0</v>
      </c>
      <c r="AM40" s="299">
        <f t="shared" si="4"/>
        <v>0</v>
      </c>
      <c r="AN40" s="299">
        <f t="shared" si="5"/>
        <v>0</v>
      </c>
    </row>
    <row r="41" spans="1:40" ht="15.75" customHeight="1" x14ac:dyDescent="0.2">
      <c r="A41" s="10"/>
      <c r="B41" s="119">
        <f>נוב!B41</f>
        <v>0</v>
      </c>
      <c r="C41" s="139">
        <f t="shared" si="0"/>
        <v>0</v>
      </c>
      <c r="D41" s="333" t="str">
        <f>IF($C$7=נוב!$C$7,נוב!D41,IF($C$7=$AE$2,'שיקוף לעסק'!AA41,'שיקוף לעסק'!AE41))</f>
        <v>לא</v>
      </c>
      <c r="E41" s="334" t="str">
        <f>IF($C$7=נוב!$C$7,נוב!E41,IF($C$7=$AE$2,'שיקוף לעסק'!AB41,'שיקוף לעסק'!AF41))</f>
        <v>עסק</v>
      </c>
      <c r="F41" s="126">
        <f t="shared" si="6"/>
        <v>0</v>
      </c>
      <c r="G41" s="127">
        <f>IF($C$7=נוב!$C$7,נוב!G41,IF($C$7=$AE$2,'שיקוף לעסק'!AC41,'שיקוף לעסק'!AG41))</f>
        <v>0</v>
      </c>
      <c r="H41" s="123">
        <f t="shared" si="7"/>
        <v>0</v>
      </c>
      <c r="I41" s="128">
        <f>IF($C$7=נוב!$C$7,נוב!I41,IF($C$7=$AE$2,'שיקוף לעסק'!AD41,'שיקוף לעסק'!AH41))</f>
        <v>0</v>
      </c>
      <c r="J41" s="129">
        <f t="shared" si="8"/>
        <v>0</v>
      </c>
      <c r="K41" s="10"/>
      <c r="L41" s="177"/>
      <c r="M41" s="185"/>
      <c r="N41" s="246"/>
      <c r="O41" s="186"/>
      <c r="P41" s="281"/>
      <c r="Q41" s="43"/>
      <c r="R41" s="10"/>
      <c r="S41" s="273">
        <f t="shared" si="1"/>
        <v>0.17</v>
      </c>
      <c r="T41" s="56">
        <f t="shared" si="2"/>
        <v>0</v>
      </c>
      <c r="AC41" s="77">
        <f t="shared" si="10"/>
        <v>0</v>
      </c>
      <c r="AL41" s="299">
        <f t="shared" si="3"/>
        <v>0</v>
      </c>
      <c r="AM41" s="299">
        <f t="shared" si="4"/>
        <v>0</v>
      </c>
      <c r="AN41" s="299">
        <f t="shared" si="5"/>
        <v>0</v>
      </c>
    </row>
    <row r="42" spans="1:40" ht="15.75" customHeight="1" x14ac:dyDescent="0.2">
      <c r="A42" s="10"/>
      <c r="B42" s="119">
        <f>נוב!B42</f>
        <v>0</v>
      </c>
      <c r="C42" s="139">
        <f t="shared" si="0"/>
        <v>0</v>
      </c>
      <c r="D42" s="333" t="str">
        <f>IF($C$7=נוב!$C$7,נוב!D42,IF($C$7=$AE$2,'שיקוף לעסק'!AA42,'שיקוף לעסק'!AE42))</f>
        <v>לא</v>
      </c>
      <c r="E42" s="334" t="str">
        <f>IF($C$7=נוב!$C$7,נוב!E42,IF($C$7=$AE$2,'שיקוף לעסק'!AB42,'שיקוף לעסק'!AF42))</f>
        <v>עסק</v>
      </c>
      <c r="F42" s="126">
        <f t="shared" si="6"/>
        <v>0</v>
      </c>
      <c r="G42" s="127">
        <f>IF($C$7=נוב!$C$7,נוב!G42,IF($C$7=$AE$2,'שיקוף לעסק'!AC42,'שיקוף לעסק'!AG42))</f>
        <v>0</v>
      </c>
      <c r="H42" s="123">
        <f t="shared" si="7"/>
        <v>0</v>
      </c>
      <c r="I42" s="128">
        <f>IF($C$7=נוב!$C$7,נוב!I42,IF($C$7=$AE$2,'שיקוף לעסק'!AD42,'שיקוף לעסק'!AH42))</f>
        <v>0</v>
      </c>
      <c r="J42" s="129">
        <f t="shared" si="8"/>
        <v>0</v>
      </c>
      <c r="K42" s="10"/>
      <c r="L42" s="177"/>
      <c r="M42" s="185"/>
      <c r="N42" s="246"/>
      <c r="O42" s="186"/>
      <c r="P42" s="281"/>
      <c r="Q42" s="43"/>
      <c r="R42" s="10"/>
      <c r="S42" s="273">
        <f t="shared" si="1"/>
        <v>0.17</v>
      </c>
      <c r="T42" s="56">
        <f t="shared" si="2"/>
        <v>0</v>
      </c>
      <c r="AC42" s="77">
        <f t="shared" si="10"/>
        <v>0</v>
      </c>
      <c r="AL42" s="299">
        <f t="shared" si="3"/>
        <v>0</v>
      </c>
      <c r="AM42" s="299">
        <f t="shared" si="4"/>
        <v>0</v>
      </c>
      <c r="AN42" s="299">
        <f t="shared" si="5"/>
        <v>0</v>
      </c>
    </row>
    <row r="43" spans="1:40" ht="15.75" customHeight="1" x14ac:dyDescent="0.2">
      <c r="A43" s="10"/>
      <c r="B43" s="119">
        <f>נוב!B43</f>
        <v>0</v>
      </c>
      <c r="C43" s="139">
        <f t="shared" si="0"/>
        <v>0</v>
      </c>
      <c r="D43" s="333" t="str">
        <f>IF($C$7=נוב!$C$7,נוב!D43,IF($C$7=$AE$2,'שיקוף לעסק'!AA43,'שיקוף לעסק'!AE43))</f>
        <v>לא</v>
      </c>
      <c r="E43" s="334" t="str">
        <f>IF($C$7=נוב!$C$7,נוב!E43,IF($C$7=$AE$2,'שיקוף לעסק'!AB43,'שיקוף לעסק'!AF43))</f>
        <v>עסק</v>
      </c>
      <c r="F43" s="126">
        <f t="shared" si="6"/>
        <v>0</v>
      </c>
      <c r="G43" s="127">
        <f>IF($C$7=נוב!$C$7,נוב!G43,IF($C$7=$AE$2,'שיקוף לעסק'!AC43,'שיקוף לעסק'!AG43))</f>
        <v>0</v>
      </c>
      <c r="H43" s="123">
        <f t="shared" si="7"/>
        <v>0</v>
      </c>
      <c r="I43" s="128">
        <f>IF($C$7=נוב!$C$7,נוב!I43,IF($C$7=$AE$2,'שיקוף לעסק'!AD43,'שיקוף לעסק'!AH43))</f>
        <v>0</v>
      </c>
      <c r="J43" s="129">
        <f t="shared" si="8"/>
        <v>0</v>
      </c>
      <c r="K43" s="10"/>
      <c r="L43" s="177"/>
      <c r="M43" s="185"/>
      <c r="N43" s="246"/>
      <c r="O43" s="186"/>
      <c r="P43" s="281"/>
      <c r="Q43" s="43"/>
      <c r="R43" s="10"/>
      <c r="S43" s="273">
        <f t="shared" si="1"/>
        <v>0.17</v>
      </c>
      <c r="T43" s="56">
        <f t="shared" si="2"/>
        <v>0</v>
      </c>
      <c r="AC43" s="77">
        <f t="shared" si="10"/>
        <v>0</v>
      </c>
      <c r="AL43" s="299">
        <f t="shared" si="3"/>
        <v>0</v>
      </c>
      <c r="AM43" s="299">
        <f t="shared" si="4"/>
        <v>0</v>
      </c>
      <c r="AN43" s="299">
        <f t="shared" si="5"/>
        <v>0</v>
      </c>
    </row>
    <row r="44" spans="1:40" ht="15.75" customHeight="1" thickBot="1" x14ac:dyDescent="0.25">
      <c r="A44" s="10"/>
      <c r="B44" s="120">
        <f>נוב!B44</f>
        <v>0</v>
      </c>
      <c r="C44" s="140">
        <f t="shared" si="0"/>
        <v>0</v>
      </c>
      <c r="D44" s="333" t="str">
        <f>IF($C$7=נוב!$C$7,נוב!D44,IF($C$7=$AE$2,'שיקוף לעסק'!AA44,'שיקוף לעסק'!AE44))</f>
        <v>לא</v>
      </c>
      <c r="E44" s="334" t="str">
        <f>IF($C$7=נוב!$C$7,נוב!E44,IF($C$7=$AE$2,'שיקוף לעסק'!AB44,'שיקוף לעסק'!AF44))</f>
        <v>עסק</v>
      </c>
      <c r="F44" s="130">
        <f t="shared" si="6"/>
        <v>0</v>
      </c>
      <c r="G44" s="131">
        <f>IF($C$7=נוב!$C$7,נוב!G44,IF($C$7=$AE$2,'שיקוף לעסק'!AC44,'שיקוף לעסק'!AG44))</f>
        <v>0</v>
      </c>
      <c r="H44" s="132">
        <f t="shared" si="7"/>
        <v>0</v>
      </c>
      <c r="I44" s="133">
        <f>IF($C$7=נוב!$C$7,נוב!I44,IF($C$7=$AE$2,'שיקוף לעסק'!AD44,'שיקוף לעסק'!AH44))</f>
        <v>0</v>
      </c>
      <c r="J44" s="134">
        <f t="shared" si="8"/>
        <v>0</v>
      </c>
      <c r="K44" s="10"/>
      <c r="L44" s="177"/>
      <c r="M44" s="185"/>
      <c r="N44" s="246"/>
      <c r="O44" s="186"/>
      <c r="P44" s="281"/>
      <c r="Q44" s="43"/>
      <c r="R44" s="10"/>
      <c r="S44" s="273">
        <f t="shared" si="1"/>
        <v>0.17</v>
      </c>
      <c r="T44" s="56">
        <f t="shared" si="2"/>
        <v>0</v>
      </c>
      <c r="AC44" s="115">
        <f t="shared" si="10"/>
        <v>0</v>
      </c>
      <c r="AL44" s="299">
        <f t="shared" si="3"/>
        <v>0</v>
      </c>
      <c r="AM44" s="299">
        <f t="shared" si="4"/>
        <v>0</v>
      </c>
      <c r="AN44" s="299">
        <f t="shared" si="5"/>
        <v>0</v>
      </c>
    </row>
    <row r="45" spans="1:40" ht="15.75" customHeight="1" thickBot="1" x14ac:dyDescent="0.25">
      <c r="A45" s="10"/>
      <c r="B45" s="112" t="s">
        <v>49</v>
      </c>
      <c r="C45" s="87">
        <f>SUM(C11:C44)</f>
        <v>0</v>
      </c>
      <c r="D45" s="193"/>
      <c r="E45" s="318"/>
      <c r="F45" s="88">
        <f>SUM(F11:F44)</f>
        <v>0</v>
      </c>
      <c r="G45" s="21"/>
      <c r="H45" s="89">
        <f>SUM(H11:H44)</f>
        <v>0</v>
      </c>
      <c r="I45" s="21"/>
      <c r="J45" s="87">
        <f>SUM(J11:J44)</f>
        <v>0</v>
      </c>
      <c r="K45" s="10"/>
      <c r="L45" s="177"/>
      <c r="M45" s="185"/>
      <c r="N45" s="246"/>
      <c r="O45" s="186"/>
      <c r="P45" s="281"/>
      <c r="Q45" s="43"/>
      <c r="R45" s="10"/>
      <c r="S45" s="273">
        <f t="shared" si="1"/>
        <v>0.17</v>
      </c>
      <c r="T45" s="56">
        <f t="shared" si="2"/>
        <v>0</v>
      </c>
    </row>
    <row r="46" spans="1:40" ht="15.75" customHeight="1" x14ac:dyDescent="0.2">
      <c r="A46" s="10"/>
      <c r="B46" s="15"/>
      <c r="C46" s="38"/>
      <c r="D46" s="38"/>
      <c r="E46" s="38"/>
      <c r="F46" s="38"/>
      <c r="G46" s="38"/>
      <c r="H46" s="38"/>
      <c r="I46" s="38"/>
      <c r="J46" s="38"/>
      <c r="K46" s="10"/>
      <c r="L46" s="188"/>
      <c r="M46" s="185"/>
      <c r="N46" s="246"/>
      <c r="O46" s="185"/>
      <c r="P46" s="281"/>
      <c r="Q46" s="43"/>
      <c r="R46" s="10"/>
      <c r="S46" s="273">
        <f t="shared" si="1"/>
        <v>0.17</v>
      </c>
      <c r="T46" s="56">
        <f t="shared" si="2"/>
        <v>0</v>
      </c>
    </row>
    <row r="47" spans="1:40" ht="15.75" customHeight="1" x14ac:dyDescent="0.2">
      <c r="A47" s="10"/>
      <c r="K47" s="10"/>
      <c r="L47" s="177"/>
      <c r="M47" s="185"/>
      <c r="N47" s="246"/>
      <c r="O47" s="186"/>
      <c r="P47" s="281"/>
      <c r="Q47" s="43"/>
      <c r="R47" s="10"/>
      <c r="S47" s="273">
        <f t="shared" si="1"/>
        <v>0.17</v>
      </c>
      <c r="T47" s="56">
        <f t="shared" si="2"/>
        <v>0</v>
      </c>
    </row>
    <row r="48" spans="1:40" ht="15.75" customHeight="1" x14ac:dyDescent="0.2">
      <c r="A48" s="10"/>
      <c r="K48" s="10"/>
      <c r="L48" s="177"/>
      <c r="M48" s="185"/>
      <c r="N48" s="246"/>
      <c r="O48" s="186"/>
      <c r="P48" s="281"/>
      <c r="Q48" s="43"/>
      <c r="R48" s="10"/>
      <c r="S48" s="273">
        <f t="shared" si="1"/>
        <v>0.17</v>
      </c>
      <c r="T48" s="56">
        <f t="shared" si="2"/>
        <v>0</v>
      </c>
    </row>
    <row r="49" spans="12:20" x14ac:dyDescent="0.2">
      <c r="L49" s="177"/>
      <c r="M49" s="185"/>
      <c r="N49" s="246"/>
      <c r="O49" s="186"/>
      <c r="P49" s="281"/>
      <c r="Q49" s="43"/>
      <c r="S49" s="273">
        <f t="shared" si="1"/>
        <v>0.17</v>
      </c>
      <c r="T49" s="56">
        <f t="shared" si="2"/>
        <v>0</v>
      </c>
    </row>
    <row r="50" spans="12:20" x14ac:dyDescent="0.2">
      <c r="L50" s="177"/>
      <c r="M50" s="185"/>
      <c r="N50" s="246"/>
      <c r="O50" s="186"/>
      <c r="P50" s="281"/>
      <c r="Q50" s="43"/>
      <c r="S50" s="273">
        <f t="shared" si="1"/>
        <v>0.17</v>
      </c>
      <c r="T50" s="56">
        <f t="shared" si="2"/>
        <v>0</v>
      </c>
    </row>
    <row r="51" spans="12:20" x14ac:dyDescent="0.2">
      <c r="L51" s="177"/>
      <c r="M51" s="185"/>
      <c r="N51" s="246"/>
      <c r="O51" s="186"/>
      <c r="P51" s="281"/>
      <c r="Q51" s="43"/>
      <c r="S51" s="273">
        <f t="shared" si="1"/>
        <v>0.17</v>
      </c>
      <c r="T51" s="56">
        <f t="shared" si="2"/>
        <v>0</v>
      </c>
    </row>
    <row r="52" spans="12:20" x14ac:dyDescent="0.2">
      <c r="L52" s="177"/>
      <c r="M52" s="185"/>
      <c r="N52" s="246"/>
      <c r="O52" s="186"/>
      <c r="P52" s="281"/>
      <c r="Q52" s="43"/>
      <c r="S52" s="273">
        <f t="shared" si="1"/>
        <v>0.17</v>
      </c>
      <c r="T52" s="56">
        <f t="shared" si="2"/>
        <v>0</v>
      </c>
    </row>
    <row r="53" spans="12:20" x14ac:dyDescent="0.2">
      <c r="L53" s="177"/>
      <c r="M53" s="185"/>
      <c r="N53" s="246"/>
      <c r="O53" s="186"/>
      <c r="P53" s="281"/>
      <c r="Q53" s="43"/>
      <c r="S53" s="273">
        <f t="shared" si="1"/>
        <v>0.17</v>
      </c>
      <c r="T53" s="56">
        <f t="shared" si="2"/>
        <v>0</v>
      </c>
    </row>
    <row r="54" spans="12:20" x14ac:dyDescent="0.2">
      <c r="L54" s="177"/>
      <c r="M54" s="185"/>
      <c r="N54" s="246"/>
      <c r="O54" s="186"/>
      <c r="P54" s="281"/>
      <c r="Q54" s="43"/>
      <c r="S54" s="273">
        <f t="shared" si="1"/>
        <v>0.17</v>
      </c>
      <c r="T54" s="56">
        <f t="shared" si="2"/>
        <v>0</v>
      </c>
    </row>
    <row r="55" spans="12:20" x14ac:dyDescent="0.2">
      <c r="L55" s="177"/>
      <c r="M55" s="185"/>
      <c r="N55" s="246"/>
      <c r="O55" s="186"/>
      <c r="P55" s="281"/>
      <c r="Q55" s="43"/>
      <c r="S55" s="273">
        <f t="shared" si="1"/>
        <v>0.17</v>
      </c>
      <c r="T55" s="56">
        <f t="shared" si="2"/>
        <v>0</v>
      </c>
    </row>
    <row r="56" spans="12:20" x14ac:dyDescent="0.2">
      <c r="L56" s="177"/>
      <c r="M56" s="185"/>
      <c r="N56" s="246"/>
      <c r="O56" s="186"/>
      <c r="P56" s="281"/>
      <c r="Q56" s="43"/>
      <c r="S56" s="273">
        <f t="shared" si="1"/>
        <v>0.17</v>
      </c>
      <c r="T56" s="56">
        <f t="shared" si="2"/>
        <v>0</v>
      </c>
    </row>
    <row r="57" spans="12:20" x14ac:dyDescent="0.2">
      <c r="L57" s="177"/>
      <c r="M57" s="185"/>
      <c r="N57" s="246"/>
      <c r="O57" s="186"/>
      <c r="P57" s="281"/>
      <c r="Q57" s="43"/>
      <c r="S57" s="273">
        <f t="shared" si="1"/>
        <v>0.17</v>
      </c>
      <c r="T57" s="56">
        <f t="shared" si="2"/>
        <v>0</v>
      </c>
    </row>
    <row r="58" spans="12:20" x14ac:dyDescent="0.2">
      <c r="L58" s="177"/>
      <c r="M58" s="185"/>
      <c r="N58" s="246"/>
      <c r="O58" s="186"/>
      <c r="P58" s="281"/>
      <c r="Q58" s="43"/>
      <c r="S58" s="273">
        <f t="shared" si="1"/>
        <v>0.17</v>
      </c>
      <c r="T58" s="56">
        <f t="shared" si="2"/>
        <v>0</v>
      </c>
    </row>
    <row r="59" spans="12:20" x14ac:dyDescent="0.2">
      <c r="L59" s="177"/>
      <c r="M59" s="185"/>
      <c r="N59" s="246"/>
      <c r="O59" s="186"/>
      <c r="P59" s="281"/>
      <c r="Q59" s="43"/>
      <c r="S59" s="273">
        <f t="shared" si="1"/>
        <v>0.17</v>
      </c>
      <c r="T59" s="56">
        <f t="shared" si="2"/>
        <v>0</v>
      </c>
    </row>
    <row r="60" spans="12:20" x14ac:dyDescent="0.2">
      <c r="L60" s="177"/>
      <c r="M60" s="185"/>
      <c r="N60" s="246"/>
      <c r="O60" s="186"/>
      <c r="P60" s="281"/>
      <c r="Q60" s="43"/>
      <c r="S60" s="273">
        <f t="shared" si="1"/>
        <v>0.17</v>
      </c>
      <c r="T60" s="56">
        <f t="shared" si="2"/>
        <v>0</v>
      </c>
    </row>
    <row r="61" spans="12:20" x14ac:dyDescent="0.2">
      <c r="L61" s="177"/>
      <c r="M61" s="185"/>
      <c r="N61" s="246"/>
      <c r="O61" s="186"/>
      <c r="P61" s="281"/>
      <c r="Q61" s="43"/>
      <c r="S61" s="273">
        <f t="shared" si="1"/>
        <v>0.17</v>
      </c>
      <c r="T61" s="56">
        <f t="shared" si="2"/>
        <v>0</v>
      </c>
    </row>
    <row r="62" spans="12:20" x14ac:dyDescent="0.2">
      <c r="L62" s="177"/>
      <c r="M62" s="185"/>
      <c r="N62" s="246"/>
      <c r="O62" s="186"/>
      <c r="P62" s="281"/>
      <c r="Q62" s="43"/>
      <c r="S62" s="273">
        <f t="shared" si="1"/>
        <v>0.17</v>
      </c>
      <c r="T62" s="56">
        <f t="shared" si="2"/>
        <v>0</v>
      </c>
    </row>
    <row r="63" spans="12:20" x14ac:dyDescent="0.2">
      <c r="L63" s="177"/>
      <c r="M63" s="185"/>
      <c r="N63" s="246"/>
      <c r="O63" s="186"/>
      <c r="P63" s="281"/>
      <c r="Q63" s="43"/>
      <c r="S63" s="273">
        <f t="shared" si="1"/>
        <v>0.17</v>
      </c>
      <c r="T63" s="56">
        <f t="shared" si="2"/>
        <v>0</v>
      </c>
    </row>
    <row r="64" spans="12:20" x14ac:dyDescent="0.2">
      <c r="L64" s="177"/>
      <c r="M64" s="185"/>
      <c r="N64" s="246"/>
      <c r="O64" s="186"/>
      <c r="P64" s="281"/>
      <c r="Q64" s="43"/>
      <c r="S64" s="273">
        <f t="shared" si="1"/>
        <v>0.17</v>
      </c>
      <c r="T64" s="56">
        <f t="shared" si="2"/>
        <v>0</v>
      </c>
    </row>
    <row r="65" spans="12:20" x14ac:dyDescent="0.2">
      <c r="L65" s="177"/>
      <c r="M65" s="185"/>
      <c r="N65" s="246"/>
      <c r="O65" s="186"/>
      <c r="P65" s="281"/>
      <c r="Q65" s="43"/>
      <c r="S65" s="273">
        <f t="shared" si="1"/>
        <v>0.17</v>
      </c>
      <c r="T65" s="56">
        <f t="shared" si="2"/>
        <v>0</v>
      </c>
    </row>
    <row r="66" spans="12:20" x14ac:dyDescent="0.2">
      <c r="L66" s="177"/>
      <c r="M66" s="185"/>
      <c r="N66" s="246"/>
      <c r="O66" s="186"/>
      <c r="P66" s="281"/>
      <c r="Q66" s="43"/>
      <c r="S66" s="273">
        <f t="shared" si="1"/>
        <v>0.17</v>
      </c>
      <c r="T66" s="56">
        <f t="shared" si="2"/>
        <v>0</v>
      </c>
    </row>
    <row r="67" spans="12:20" x14ac:dyDescent="0.2">
      <c r="L67" s="177"/>
      <c r="M67" s="185"/>
      <c r="N67" s="246"/>
      <c r="O67" s="186"/>
      <c r="P67" s="281"/>
      <c r="Q67" s="43"/>
      <c r="S67" s="273">
        <f t="shared" si="1"/>
        <v>0.17</v>
      </c>
      <c r="T67" s="56">
        <f t="shared" si="2"/>
        <v>0</v>
      </c>
    </row>
    <row r="68" spans="12:20" x14ac:dyDescent="0.2">
      <c r="L68" s="177"/>
      <c r="M68" s="185"/>
      <c r="N68" s="246"/>
      <c r="O68" s="186"/>
      <c r="P68" s="281"/>
      <c r="Q68" s="43"/>
      <c r="S68" s="273">
        <f t="shared" si="1"/>
        <v>0.17</v>
      </c>
      <c r="T68" s="56">
        <f t="shared" si="2"/>
        <v>0</v>
      </c>
    </row>
    <row r="69" spans="12:20" x14ac:dyDescent="0.2">
      <c r="L69" s="177"/>
      <c r="M69" s="185"/>
      <c r="N69" s="246"/>
      <c r="O69" s="186"/>
      <c r="P69" s="281"/>
      <c r="Q69" s="43"/>
      <c r="S69" s="273">
        <f t="shared" si="1"/>
        <v>0.17</v>
      </c>
      <c r="T69" s="56">
        <f t="shared" si="2"/>
        <v>0</v>
      </c>
    </row>
    <row r="70" spans="12:20" x14ac:dyDescent="0.2">
      <c r="L70" s="177"/>
      <c r="M70" s="185"/>
      <c r="N70" s="246"/>
      <c r="O70" s="186"/>
      <c r="P70" s="281"/>
      <c r="Q70" s="43"/>
      <c r="S70" s="273">
        <f t="shared" si="1"/>
        <v>0.17</v>
      </c>
      <c r="T70" s="56">
        <f t="shared" si="2"/>
        <v>0</v>
      </c>
    </row>
    <row r="71" spans="12:20" x14ac:dyDescent="0.2">
      <c r="L71" s="177"/>
      <c r="M71" s="185"/>
      <c r="N71" s="246"/>
      <c r="O71" s="186"/>
      <c r="P71" s="281"/>
      <c r="Q71" s="43"/>
      <c r="S71" s="273">
        <f t="shared" si="1"/>
        <v>0.17</v>
      </c>
      <c r="T71" s="56">
        <f t="shared" si="2"/>
        <v>0</v>
      </c>
    </row>
    <row r="72" spans="12:20" x14ac:dyDescent="0.2">
      <c r="L72" s="177"/>
      <c r="M72" s="185"/>
      <c r="N72" s="246"/>
      <c r="O72" s="186"/>
      <c r="P72" s="281"/>
      <c r="Q72" s="43"/>
      <c r="S72" s="273">
        <f t="shared" si="1"/>
        <v>0.17</v>
      </c>
      <c r="T72" s="56">
        <f t="shared" si="2"/>
        <v>0</v>
      </c>
    </row>
    <row r="73" spans="12:20" x14ac:dyDescent="0.2">
      <c r="L73" s="177"/>
      <c r="M73" s="185"/>
      <c r="N73" s="246"/>
      <c r="O73" s="186"/>
      <c r="P73" s="281"/>
      <c r="Q73" s="43"/>
      <c r="S73" s="273">
        <f t="shared" si="1"/>
        <v>0.17</v>
      </c>
      <c r="T73" s="56">
        <f t="shared" si="2"/>
        <v>0</v>
      </c>
    </row>
    <row r="74" spans="12:20" x14ac:dyDescent="0.2">
      <c r="L74" s="177"/>
      <c r="M74" s="185"/>
      <c r="N74" s="246"/>
      <c r="O74" s="186"/>
      <c r="P74" s="281"/>
      <c r="Q74" s="43"/>
      <c r="S74" s="273">
        <f t="shared" si="1"/>
        <v>0.17</v>
      </c>
      <c r="T74" s="56">
        <f t="shared" si="2"/>
        <v>0</v>
      </c>
    </row>
    <row r="75" spans="12:20" x14ac:dyDescent="0.2">
      <c r="L75" s="177"/>
      <c r="M75" s="185"/>
      <c r="N75" s="246"/>
      <c r="O75" s="186"/>
      <c r="P75" s="281"/>
      <c r="Q75" s="43"/>
      <c r="S75" s="273">
        <f t="shared" ref="S75:S138" si="11">$AG$2</f>
        <v>0.17</v>
      </c>
      <c r="T75" s="56">
        <f t="shared" ref="T75:T138" si="12">IF(M75=$AC$10,N75-N75/(1+S75),0)</f>
        <v>0</v>
      </c>
    </row>
    <row r="76" spans="12:20" x14ac:dyDescent="0.2">
      <c r="L76" s="177"/>
      <c r="M76" s="185"/>
      <c r="N76" s="246"/>
      <c r="O76" s="186"/>
      <c r="P76" s="281"/>
      <c r="Q76" s="43"/>
      <c r="S76" s="273">
        <f t="shared" si="11"/>
        <v>0.17</v>
      </c>
      <c r="T76" s="56">
        <f t="shared" si="12"/>
        <v>0</v>
      </c>
    </row>
    <row r="77" spans="12:20" x14ac:dyDescent="0.2">
      <c r="L77" s="177"/>
      <c r="M77" s="185"/>
      <c r="N77" s="246"/>
      <c r="O77" s="186"/>
      <c r="P77" s="281"/>
      <c r="Q77" s="43"/>
      <c r="S77" s="273">
        <f t="shared" si="11"/>
        <v>0.17</v>
      </c>
      <c r="T77" s="56">
        <f t="shared" si="12"/>
        <v>0</v>
      </c>
    </row>
    <row r="78" spans="12:20" x14ac:dyDescent="0.2">
      <c r="L78" s="177"/>
      <c r="M78" s="185"/>
      <c r="N78" s="246"/>
      <c r="O78" s="186"/>
      <c r="P78" s="281"/>
      <c r="Q78" s="43"/>
      <c r="S78" s="273">
        <f t="shared" si="11"/>
        <v>0.17</v>
      </c>
      <c r="T78" s="56">
        <f t="shared" si="12"/>
        <v>0</v>
      </c>
    </row>
    <row r="79" spans="12:20" x14ac:dyDescent="0.2">
      <c r="L79" s="188"/>
      <c r="M79" s="185"/>
      <c r="N79" s="246"/>
      <c r="O79" s="185"/>
      <c r="P79" s="281"/>
      <c r="Q79" s="43"/>
      <c r="S79" s="273">
        <f t="shared" si="11"/>
        <v>0.17</v>
      </c>
      <c r="T79" s="56">
        <f t="shared" si="12"/>
        <v>0</v>
      </c>
    </row>
    <row r="80" spans="12:20" x14ac:dyDescent="0.2">
      <c r="L80" s="177"/>
      <c r="M80" s="185"/>
      <c r="N80" s="246"/>
      <c r="O80" s="186"/>
      <c r="P80" s="281"/>
      <c r="Q80" s="43"/>
      <c r="S80" s="273">
        <f t="shared" si="11"/>
        <v>0.17</v>
      </c>
      <c r="T80" s="56">
        <f t="shared" si="12"/>
        <v>0</v>
      </c>
    </row>
    <row r="81" spans="12:20" x14ac:dyDescent="0.2">
      <c r="L81" s="177"/>
      <c r="M81" s="185"/>
      <c r="N81" s="246"/>
      <c r="O81" s="186"/>
      <c r="P81" s="281"/>
      <c r="Q81" s="43"/>
      <c r="S81" s="273">
        <f t="shared" si="11"/>
        <v>0.17</v>
      </c>
      <c r="T81" s="56">
        <f t="shared" si="12"/>
        <v>0</v>
      </c>
    </row>
    <row r="82" spans="12:20" x14ac:dyDescent="0.2">
      <c r="L82" s="177"/>
      <c r="M82" s="185"/>
      <c r="N82" s="246"/>
      <c r="O82" s="186"/>
      <c r="P82" s="281"/>
      <c r="Q82" s="43"/>
      <c r="S82" s="273">
        <f t="shared" si="11"/>
        <v>0.17</v>
      </c>
      <c r="T82" s="56">
        <f t="shared" si="12"/>
        <v>0</v>
      </c>
    </row>
    <row r="83" spans="12:20" x14ac:dyDescent="0.2">
      <c r="L83" s="177"/>
      <c r="M83" s="185"/>
      <c r="N83" s="246"/>
      <c r="O83" s="186"/>
      <c r="P83" s="281"/>
      <c r="Q83" s="43"/>
      <c r="S83" s="273">
        <f t="shared" si="11"/>
        <v>0.17</v>
      </c>
      <c r="T83" s="56">
        <f t="shared" si="12"/>
        <v>0</v>
      </c>
    </row>
    <row r="84" spans="12:20" x14ac:dyDescent="0.2">
      <c r="L84" s="177"/>
      <c r="M84" s="185"/>
      <c r="N84" s="246"/>
      <c r="O84" s="186"/>
      <c r="P84" s="281"/>
      <c r="Q84" s="43"/>
      <c r="S84" s="273">
        <f t="shared" si="11"/>
        <v>0.17</v>
      </c>
      <c r="T84" s="56">
        <f t="shared" si="12"/>
        <v>0</v>
      </c>
    </row>
    <row r="85" spans="12:20" x14ac:dyDescent="0.2">
      <c r="L85" s="177"/>
      <c r="M85" s="185"/>
      <c r="N85" s="246"/>
      <c r="O85" s="186"/>
      <c r="P85" s="281"/>
      <c r="Q85" s="43"/>
      <c r="S85" s="273">
        <f t="shared" si="11"/>
        <v>0.17</v>
      </c>
      <c r="T85" s="56">
        <f t="shared" si="12"/>
        <v>0</v>
      </c>
    </row>
    <row r="86" spans="12:20" x14ac:dyDescent="0.2">
      <c r="L86" s="177"/>
      <c r="M86" s="185"/>
      <c r="N86" s="246"/>
      <c r="O86" s="186"/>
      <c r="P86" s="281"/>
      <c r="Q86" s="43"/>
      <c r="S86" s="273">
        <f t="shared" si="11"/>
        <v>0.17</v>
      </c>
      <c r="T86" s="56">
        <f t="shared" si="12"/>
        <v>0</v>
      </c>
    </row>
    <row r="87" spans="12:20" x14ac:dyDescent="0.2">
      <c r="L87" s="177"/>
      <c r="M87" s="185"/>
      <c r="N87" s="246"/>
      <c r="O87" s="186"/>
      <c r="P87" s="281"/>
      <c r="Q87" s="43"/>
      <c r="S87" s="273">
        <f t="shared" si="11"/>
        <v>0.17</v>
      </c>
      <c r="T87" s="56">
        <f t="shared" si="12"/>
        <v>0</v>
      </c>
    </row>
    <row r="88" spans="12:20" x14ac:dyDescent="0.2">
      <c r="L88" s="177"/>
      <c r="M88" s="185"/>
      <c r="N88" s="246"/>
      <c r="O88" s="186"/>
      <c r="P88" s="281"/>
      <c r="Q88" s="43"/>
      <c r="S88" s="273">
        <f t="shared" si="11"/>
        <v>0.17</v>
      </c>
      <c r="T88" s="56">
        <f t="shared" si="12"/>
        <v>0</v>
      </c>
    </row>
    <row r="89" spans="12:20" x14ac:dyDescent="0.2">
      <c r="L89" s="177"/>
      <c r="M89" s="185"/>
      <c r="N89" s="246"/>
      <c r="O89" s="186"/>
      <c r="P89" s="281"/>
      <c r="Q89" s="43"/>
      <c r="S89" s="273">
        <f t="shared" si="11"/>
        <v>0.17</v>
      </c>
      <c r="T89" s="56">
        <f t="shared" si="12"/>
        <v>0</v>
      </c>
    </row>
    <row r="90" spans="12:20" x14ac:dyDescent="0.2">
      <c r="L90" s="177"/>
      <c r="M90" s="185"/>
      <c r="N90" s="246"/>
      <c r="O90" s="186"/>
      <c r="P90" s="281"/>
      <c r="Q90" s="43"/>
      <c r="S90" s="273">
        <f t="shared" si="11"/>
        <v>0.17</v>
      </c>
      <c r="T90" s="56">
        <f t="shared" si="12"/>
        <v>0</v>
      </c>
    </row>
    <row r="91" spans="12:20" x14ac:dyDescent="0.2">
      <c r="L91" s="177"/>
      <c r="M91" s="185"/>
      <c r="N91" s="246"/>
      <c r="O91" s="186"/>
      <c r="P91" s="281"/>
      <c r="Q91" s="43"/>
      <c r="S91" s="273">
        <f t="shared" si="11"/>
        <v>0.17</v>
      </c>
      <c r="T91" s="56">
        <f t="shared" si="12"/>
        <v>0</v>
      </c>
    </row>
    <row r="92" spans="12:20" x14ac:dyDescent="0.2">
      <c r="L92" s="177"/>
      <c r="M92" s="185"/>
      <c r="N92" s="246"/>
      <c r="O92" s="186"/>
      <c r="P92" s="281"/>
      <c r="Q92" s="43"/>
      <c r="S92" s="273">
        <f t="shared" si="11"/>
        <v>0.17</v>
      </c>
      <c r="T92" s="56">
        <f t="shared" si="12"/>
        <v>0</v>
      </c>
    </row>
    <row r="93" spans="12:20" x14ac:dyDescent="0.2">
      <c r="L93" s="177"/>
      <c r="M93" s="185"/>
      <c r="N93" s="246"/>
      <c r="O93" s="186"/>
      <c r="P93" s="281"/>
      <c r="Q93" s="43"/>
      <c r="S93" s="273">
        <f t="shared" si="11"/>
        <v>0.17</v>
      </c>
      <c r="T93" s="56">
        <f t="shared" si="12"/>
        <v>0</v>
      </c>
    </row>
    <row r="94" spans="12:20" x14ac:dyDescent="0.2">
      <c r="L94" s="177"/>
      <c r="M94" s="185"/>
      <c r="N94" s="246"/>
      <c r="O94" s="186"/>
      <c r="P94" s="281"/>
      <c r="Q94" s="43"/>
      <c r="S94" s="273">
        <f t="shared" si="11"/>
        <v>0.17</v>
      </c>
      <c r="T94" s="56">
        <f t="shared" si="12"/>
        <v>0</v>
      </c>
    </row>
    <row r="95" spans="12:20" x14ac:dyDescent="0.2">
      <c r="L95" s="177"/>
      <c r="M95" s="185"/>
      <c r="N95" s="246"/>
      <c r="O95" s="186"/>
      <c r="P95" s="281"/>
      <c r="Q95" s="43"/>
      <c r="S95" s="273">
        <f t="shared" si="11"/>
        <v>0.17</v>
      </c>
      <c r="T95" s="56">
        <f t="shared" si="12"/>
        <v>0</v>
      </c>
    </row>
    <row r="96" spans="12:20" x14ac:dyDescent="0.2">
      <c r="L96" s="177"/>
      <c r="M96" s="185"/>
      <c r="N96" s="246"/>
      <c r="O96" s="186"/>
      <c r="P96" s="281"/>
      <c r="Q96" s="43"/>
      <c r="S96" s="273">
        <f t="shared" si="11"/>
        <v>0.17</v>
      </c>
      <c r="T96" s="56">
        <f t="shared" si="12"/>
        <v>0</v>
      </c>
    </row>
    <row r="97" spans="12:20" x14ac:dyDescent="0.2">
      <c r="L97" s="177"/>
      <c r="M97" s="185"/>
      <c r="N97" s="246"/>
      <c r="O97" s="186"/>
      <c r="P97" s="281"/>
      <c r="Q97" s="43"/>
      <c r="S97" s="273">
        <f t="shared" si="11"/>
        <v>0.17</v>
      </c>
      <c r="T97" s="56">
        <f t="shared" si="12"/>
        <v>0</v>
      </c>
    </row>
    <row r="98" spans="12:20" x14ac:dyDescent="0.2">
      <c r="L98" s="177"/>
      <c r="M98" s="185"/>
      <c r="N98" s="246"/>
      <c r="O98" s="186"/>
      <c r="P98" s="281"/>
      <c r="Q98" s="43"/>
      <c r="S98" s="273">
        <f t="shared" si="11"/>
        <v>0.17</v>
      </c>
      <c r="T98" s="56">
        <f t="shared" si="12"/>
        <v>0</v>
      </c>
    </row>
    <row r="99" spans="12:20" x14ac:dyDescent="0.2">
      <c r="L99" s="177"/>
      <c r="M99" s="185"/>
      <c r="N99" s="246"/>
      <c r="O99" s="186"/>
      <c r="P99" s="281"/>
      <c r="Q99" s="43"/>
      <c r="S99" s="273">
        <f t="shared" si="11"/>
        <v>0.17</v>
      </c>
      <c r="T99" s="56">
        <f t="shared" si="12"/>
        <v>0</v>
      </c>
    </row>
    <row r="100" spans="12:20" x14ac:dyDescent="0.2">
      <c r="L100" s="177"/>
      <c r="M100" s="185"/>
      <c r="N100" s="246"/>
      <c r="O100" s="186"/>
      <c r="P100" s="281"/>
      <c r="Q100" s="43"/>
      <c r="S100" s="273">
        <f t="shared" si="11"/>
        <v>0.17</v>
      </c>
      <c r="T100" s="56">
        <f t="shared" si="12"/>
        <v>0</v>
      </c>
    </row>
    <row r="101" spans="12:20" x14ac:dyDescent="0.2">
      <c r="L101" s="177"/>
      <c r="M101" s="185"/>
      <c r="N101" s="246"/>
      <c r="O101" s="186"/>
      <c r="P101" s="281"/>
      <c r="Q101" s="43"/>
      <c r="S101" s="273">
        <f t="shared" si="11"/>
        <v>0.17</v>
      </c>
      <c r="T101" s="56">
        <f t="shared" si="12"/>
        <v>0</v>
      </c>
    </row>
    <row r="102" spans="12:20" x14ac:dyDescent="0.2">
      <c r="L102" s="177"/>
      <c r="M102" s="185"/>
      <c r="N102" s="246"/>
      <c r="O102" s="186"/>
      <c r="P102" s="281"/>
      <c r="Q102" s="43"/>
      <c r="S102" s="273">
        <f t="shared" si="11"/>
        <v>0.17</v>
      </c>
      <c r="T102" s="56">
        <f t="shared" si="12"/>
        <v>0</v>
      </c>
    </row>
    <row r="103" spans="12:20" x14ac:dyDescent="0.2">
      <c r="L103" s="177"/>
      <c r="M103" s="185"/>
      <c r="N103" s="246"/>
      <c r="O103" s="186"/>
      <c r="P103" s="281"/>
      <c r="Q103" s="43"/>
      <c r="S103" s="273">
        <f t="shared" si="11"/>
        <v>0.17</v>
      </c>
      <c r="T103" s="56">
        <f t="shared" si="12"/>
        <v>0</v>
      </c>
    </row>
    <row r="104" spans="12:20" x14ac:dyDescent="0.2">
      <c r="L104" s="177"/>
      <c r="M104" s="185"/>
      <c r="N104" s="246"/>
      <c r="O104" s="186"/>
      <c r="P104" s="281"/>
      <c r="Q104" s="43"/>
      <c r="S104" s="273">
        <f t="shared" si="11"/>
        <v>0.17</v>
      </c>
      <c r="T104" s="56">
        <f t="shared" si="12"/>
        <v>0</v>
      </c>
    </row>
    <row r="105" spans="12:20" x14ac:dyDescent="0.2">
      <c r="L105" s="177"/>
      <c r="M105" s="185"/>
      <c r="N105" s="246"/>
      <c r="O105" s="186"/>
      <c r="P105" s="281"/>
      <c r="Q105" s="43"/>
      <c r="S105" s="273">
        <f t="shared" si="11"/>
        <v>0.17</v>
      </c>
      <c r="T105" s="56">
        <f t="shared" si="12"/>
        <v>0</v>
      </c>
    </row>
    <row r="106" spans="12:20" x14ac:dyDescent="0.2">
      <c r="L106" s="177"/>
      <c r="M106" s="185"/>
      <c r="N106" s="246"/>
      <c r="O106" s="186"/>
      <c r="P106" s="281"/>
      <c r="Q106" s="43"/>
      <c r="S106" s="273">
        <f t="shared" si="11"/>
        <v>0.17</v>
      </c>
      <c r="T106" s="56">
        <f t="shared" si="12"/>
        <v>0</v>
      </c>
    </row>
    <row r="107" spans="12:20" x14ac:dyDescent="0.2">
      <c r="L107" s="177"/>
      <c r="M107" s="185"/>
      <c r="N107" s="246"/>
      <c r="O107" s="186"/>
      <c r="P107" s="281"/>
      <c r="Q107" s="43"/>
      <c r="S107" s="273">
        <f t="shared" si="11"/>
        <v>0.17</v>
      </c>
      <c r="T107" s="56">
        <f t="shared" si="12"/>
        <v>0</v>
      </c>
    </row>
    <row r="108" spans="12:20" x14ac:dyDescent="0.2">
      <c r="L108" s="177"/>
      <c r="M108" s="185"/>
      <c r="N108" s="246"/>
      <c r="O108" s="186"/>
      <c r="P108" s="281"/>
      <c r="Q108" s="43"/>
      <c r="S108" s="273">
        <f t="shared" si="11"/>
        <v>0.17</v>
      </c>
      <c r="T108" s="56">
        <f t="shared" si="12"/>
        <v>0</v>
      </c>
    </row>
    <row r="109" spans="12:20" x14ac:dyDescent="0.2">
      <c r="L109" s="177"/>
      <c r="M109" s="185"/>
      <c r="N109" s="246"/>
      <c r="O109" s="186"/>
      <c r="P109" s="281"/>
      <c r="Q109" s="43"/>
      <c r="S109" s="273">
        <f t="shared" si="11"/>
        <v>0.17</v>
      </c>
      <c r="T109" s="56">
        <f t="shared" si="12"/>
        <v>0</v>
      </c>
    </row>
    <row r="110" spans="12:20" x14ac:dyDescent="0.2">
      <c r="L110" s="177"/>
      <c r="M110" s="185"/>
      <c r="N110" s="246"/>
      <c r="O110" s="186"/>
      <c r="P110" s="281"/>
      <c r="Q110" s="43"/>
      <c r="S110" s="273">
        <f t="shared" si="11"/>
        <v>0.17</v>
      </c>
      <c r="T110" s="56">
        <f t="shared" si="12"/>
        <v>0</v>
      </c>
    </row>
    <row r="111" spans="12:20" x14ac:dyDescent="0.2">
      <c r="L111" s="177"/>
      <c r="M111" s="185"/>
      <c r="N111" s="246"/>
      <c r="O111" s="186"/>
      <c r="P111" s="281"/>
      <c r="Q111" s="43"/>
      <c r="S111" s="273">
        <f t="shared" si="11"/>
        <v>0.17</v>
      </c>
      <c r="T111" s="56">
        <f t="shared" si="12"/>
        <v>0</v>
      </c>
    </row>
    <row r="112" spans="12:20" x14ac:dyDescent="0.2">
      <c r="L112" s="177"/>
      <c r="M112" s="185"/>
      <c r="N112" s="246"/>
      <c r="O112" s="186"/>
      <c r="P112" s="281"/>
      <c r="Q112" s="43"/>
      <c r="S112" s="273">
        <f t="shared" si="11"/>
        <v>0.17</v>
      </c>
      <c r="T112" s="56">
        <f t="shared" si="12"/>
        <v>0</v>
      </c>
    </row>
    <row r="113" spans="12:20" x14ac:dyDescent="0.2">
      <c r="L113" s="188"/>
      <c r="M113" s="185"/>
      <c r="N113" s="246"/>
      <c r="O113" s="185"/>
      <c r="P113" s="281"/>
      <c r="Q113" s="43"/>
      <c r="S113" s="273">
        <f t="shared" si="11"/>
        <v>0.17</v>
      </c>
      <c r="T113" s="56">
        <f t="shared" si="12"/>
        <v>0</v>
      </c>
    </row>
    <row r="114" spans="12:20" x14ac:dyDescent="0.2">
      <c r="L114" s="177"/>
      <c r="M114" s="185"/>
      <c r="N114" s="246"/>
      <c r="O114" s="186"/>
      <c r="P114" s="281"/>
      <c r="Q114" s="43"/>
      <c r="S114" s="273">
        <f t="shared" si="11"/>
        <v>0.17</v>
      </c>
      <c r="T114" s="56">
        <f t="shared" si="12"/>
        <v>0</v>
      </c>
    </row>
    <row r="115" spans="12:20" x14ac:dyDescent="0.2">
      <c r="L115" s="177"/>
      <c r="M115" s="185"/>
      <c r="N115" s="246"/>
      <c r="O115" s="186"/>
      <c r="P115" s="281"/>
      <c r="Q115" s="43"/>
      <c r="S115" s="273">
        <f t="shared" si="11"/>
        <v>0.17</v>
      </c>
      <c r="T115" s="56">
        <f t="shared" si="12"/>
        <v>0</v>
      </c>
    </row>
    <row r="116" spans="12:20" x14ac:dyDescent="0.2">
      <c r="L116" s="177"/>
      <c r="M116" s="185"/>
      <c r="N116" s="246"/>
      <c r="O116" s="186"/>
      <c r="P116" s="281"/>
      <c r="Q116" s="43"/>
      <c r="S116" s="273">
        <f t="shared" si="11"/>
        <v>0.17</v>
      </c>
      <c r="T116" s="56">
        <f t="shared" si="12"/>
        <v>0</v>
      </c>
    </row>
    <row r="117" spans="12:20" x14ac:dyDescent="0.2">
      <c r="L117" s="177"/>
      <c r="M117" s="185"/>
      <c r="N117" s="246"/>
      <c r="O117" s="186"/>
      <c r="P117" s="281"/>
      <c r="Q117" s="43"/>
      <c r="S117" s="273">
        <f t="shared" si="11"/>
        <v>0.17</v>
      </c>
      <c r="T117" s="56">
        <f t="shared" si="12"/>
        <v>0</v>
      </c>
    </row>
    <row r="118" spans="12:20" x14ac:dyDescent="0.2">
      <c r="L118" s="177"/>
      <c r="M118" s="185"/>
      <c r="N118" s="246"/>
      <c r="O118" s="186"/>
      <c r="P118" s="281"/>
      <c r="Q118" s="43"/>
      <c r="S118" s="273">
        <f t="shared" si="11"/>
        <v>0.17</v>
      </c>
      <c r="T118" s="56">
        <f t="shared" si="12"/>
        <v>0</v>
      </c>
    </row>
    <row r="119" spans="12:20" x14ac:dyDescent="0.2">
      <c r="L119" s="177"/>
      <c r="M119" s="185"/>
      <c r="N119" s="246"/>
      <c r="O119" s="186"/>
      <c r="P119" s="281"/>
      <c r="Q119" s="43"/>
      <c r="S119" s="273">
        <f t="shared" si="11"/>
        <v>0.17</v>
      </c>
      <c r="T119" s="56">
        <f t="shared" si="12"/>
        <v>0</v>
      </c>
    </row>
    <row r="120" spans="12:20" x14ac:dyDescent="0.2">
      <c r="L120" s="177"/>
      <c r="M120" s="185"/>
      <c r="N120" s="246"/>
      <c r="O120" s="186"/>
      <c r="P120" s="281"/>
      <c r="Q120" s="43"/>
      <c r="S120" s="273">
        <f t="shared" si="11"/>
        <v>0.17</v>
      </c>
      <c r="T120" s="56">
        <f t="shared" si="12"/>
        <v>0</v>
      </c>
    </row>
    <row r="121" spans="12:20" x14ac:dyDescent="0.2">
      <c r="L121" s="177"/>
      <c r="M121" s="185"/>
      <c r="N121" s="246"/>
      <c r="O121" s="186"/>
      <c r="P121" s="281"/>
      <c r="Q121" s="43"/>
      <c r="S121" s="273">
        <f t="shared" si="11"/>
        <v>0.17</v>
      </c>
      <c r="T121" s="56">
        <f t="shared" si="12"/>
        <v>0</v>
      </c>
    </row>
    <row r="122" spans="12:20" x14ac:dyDescent="0.2">
      <c r="L122" s="177"/>
      <c r="M122" s="185"/>
      <c r="N122" s="246"/>
      <c r="O122" s="186"/>
      <c r="P122" s="281"/>
      <c r="Q122" s="43"/>
      <c r="S122" s="273">
        <f t="shared" si="11"/>
        <v>0.17</v>
      </c>
      <c r="T122" s="56">
        <f t="shared" si="12"/>
        <v>0</v>
      </c>
    </row>
    <row r="123" spans="12:20" x14ac:dyDescent="0.2">
      <c r="L123" s="177"/>
      <c r="M123" s="185"/>
      <c r="N123" s="246"/>
      <c r="O123" s="186"/>
      <c r="P123" s="281"/>
      <c r="Q123" s="43"/>
      <c r="S123" s="273">
        <f t="shared" si="11"/>
        <v>0.17</v>
      </c>
      <c r="T123" s="56">
        <f t="shared" si="12"/>
        <v>0</v>
      </c>
    </row>
    <row r="124" spans="12:20" x14ac:dyDescent="0.2">
      <c r="L124" s="177"/>
      <c r="M124" s="185"/>
      <c r="N124" s="246"/>
      <c r="O124" s="186"/>
      <c r="P124" s="281"/>
      <c r="Q124" s="43"/>
      <c r="S124" s="273">
        <f t="shared" si="11"/>
        <v>0.17</v>
      </c>
      <c r="T124" s="56">
        <f t="shared" si="12"/>
        <v>0</v>
      </c>
    </row>
    <row r="125" spans="12:20" x14ac:dyDescent="0.2">
      <c r="L125" s="177"/>
      <c r="M125" s="185"/>
      <c r="N125" s="246"/>
      <c r="O125" s="186"/>
      <c r="P125" s="281"/>
      <c r="Q125" s="43"/>
      <c r="S125" s="273">
        <f t="shared" si="11"/>
        <v>0.17</v>
      </c>
      <c r="T125" s="56">
        <f t="shared" si="12"/>
        <v>0</v>
      </c>
    </row>
    <row r="126" spans="12:20" x14ac:dyDescent="0.2">
      <c r="L126" s="177"/>
      <c r="M126" s="185"/>
      <c r="N126" s="246"/>
      <c r="O126" s="186"/>
      <c r="P126" s="281"/>
      <c r="Q126" s="43"/>
      <c r="S126" s="273">
        <f t="shared" si="11"/>
        <v>0.17</v>
      </c>
      <c r="T126" s="56">
        <f t="shared" si="12"/>
        <v>0</v>
      </c>
    </row>
    <row r="127" spans="12:20" x14ac:dyDescent="0.2">
      <c r="L127" s="177"/>
      <c r="M127" s="185"/>
      <c r="N127" s="246"/>
      <c r="O127" s="186"/>
      <c r="P127" s="281"/>
      <c r="Q127" s="43"/>
      <c r="S127" s="273">
        <f t="shared" si="11"/>
        <v>0.17</v>
      </c>
      <c r="T127" s="56">
        <f t="shared" si="12"/>
        <v>0</v>
      </c>
    </row>
    <row r="128" spans="12:20" x14ac:dyDescent="0.2">
      <c r="L128" s="177"/>
      <c r="M128" s="185"/>
      <c r="N128" s="246"/>
      <c r="O128" s="186"/>
      <c r="P128" s="281"/>
      <c r="Q128" s="43"/>
      <c r="S128" s="273">
        <f t="shared" si="11"/>
        <v>0.17</v>
      </c>
      <c r="T128" s="56">
        <f t="shared" si="12"/>
        <v>0</v>
      </c>
    </row>
    <row r="129" spans="12:20" x14ac:dyDescent="0.2">
      <c r="L129" s="177"/>
      <c r="M129" s="185"/>
      <c r="N129" s="246"/>
      <c r="O129" s="186"/>
      <c r="P129" s="281"/>
      <c r="Q129" s="43"/>
      <c r="S129" s="273">
        <f t="shared" si="11"/>
        <v>0.17</v>
      </c>
      <c r="T129" s="56">
        <f t="shared" si="12"/>
        <v>0</v>
      </c>
    </row>
    <row r="130" spans="12:20" x14ac:dyDescent="0.2">
      <c r="L130" s="177"/>
      <c r="M130" s="185"/>
      <c r="N130" s="246"/>
      <c r="O130" s="186"/>
      <c r="P130" s="281"/>
      <c r="Q130" s="43"/>
      <c r="S130" s="273">
        <f t="shared" si="11"/>
        <v>0.17</v>
      </c>
      <c r="T130" s="56">
        <f t="shared" si="12"/>
        <v>0</v>
      </c>
    </row>
    <row r="131" spans="12:20" x14ac:dyDescent="0.2">
      <c r="L131" s="177"/>
      <c r="M131" s="185"/>
      <c r="N131" s="246"/>
      <c r="O131" s="186"/>
      <c r="P131" s="281"/>
      <c r="Q131" s="43"/>
      <c r="S131" s="273">
        <f t="shared" si="11"/>
        <v>0.17</v>
      </c>
      <c r="T131" s="56">
        <f t="shared" si="12"/>
        <v>0</v>
      </c>
    </row>
    <row r="132" spans="12:20" x14ac:dyDescent="0.2">
      <c r="L132" s="177"/>
      <c r="M132" s="185"/>
      <c r="N132" s="246"/>
      <c r="O132" s="186"/>
      <c r="P132" s="281"/>
      <c r="Q132" s="43"/>
      <c r="S132" s="273">
        <f t="shared" si="11"/>
        <v>0.17</v>
      </c>
      <c r="T132" s="56">
        <f t="shared" si="12"/>
        <v>0</v>
      </c>
    </row>
    <row r="133" spans="12:20" x14ac:dyDescent="0.2">
      <c r="L133" s="177"/>
      <c r="M133" s="185"/>
      <c r="N133" s="246"/>
      <c r="O133" s="186"/>
      <c r="P133" s="281"/>
      <c r="Q133" s="43"/>
      <c r="S133" s="273">
        <f t="shared" si="11"/>
        <v>0.17</v>
      </c>
      <c r="T133" s="56">
        <f t="shared" si="12"/>
        <v>0</v>
      </c>
    </row>
    <row r="134" spans="12:20" x14ac:dyDescent="0.2">
      <c r="L134" s="177"/>
      <c r="M134" s="185"/>
      <c r="N134" s="246"/>
      <c r="O134" s="186"/>
      <c r="P134" s="281"/>
      <c r="Q134" s="43"/>
      <c r="S134" s="273">
        <f t="shared" si="11"/>
        <v>0.17</v>
      </c>
      <c r="T134" s="56">
        <f t="shared" si="12"/>
        <v>0</v>
      </c>
    </row>
    <row r="135" spans="12:20" x14ac:dyDescent="0.2">
      <c r="L135" s="177"/>
      <c r="M135" s="185"/>
      <c r="N135" s="246"/>
      <c r="O135" s="186"/>
      <c r="P135" s="281"/>
      <c r="Q135" s="43"/>
      <c r="S135" s="273">
        <f t="shared" si="11"/>
        <v>0.17</v>
      </c>
      <c r="T135" s="56">
        <f t="shared" si="12"/>
        <v>0</v>
      </c>
    </row>
    <row r="136" spans="12:20" x14ac:dyDescent="0.2">
      <c r="L136" s="177"/>
      <c r="M136" s="185"/>
      <c r="N136" s="246"/>
      <c r="O136" s="186"/>
      <c r="P136" s="281"/>
      <c r="Q136" s="43"/>
      <c r="S136" s="273">
        <f t="shared" si="11"/>
        <v>0.17</v>
      </c>
      <c r="T136" s="56">
        <f t="shared" si="12"/>
        <v>0</v>
      </c>
    </row>
    <row r="137" spans="12:20" x14ac:dyDescent="0.2">
      <c r="L137" s="177"/>
      <c r="M137" s="185"/>
      <c r="N137" s="246"/>
      <c r="O137" s="186"/>
      <c r="P137" s="281"/>
      <c r="Q137" s="43"/>
      <c r="S137" s="273">
        <f t="shared" si="11"/>
        <v>0.17</v>
      </c>
      <c r="T137" s="56">
        <f t="shared" si="12"/>
        <v>0</v>
      </c>
    </row>
    <row r="138" spans="12:20" x14ac:dyDescent="0.2">
      <c r="L138" s="177"/>
      <c r="M138" s="185"/>
      <c r="N138" s="246"/>
      <c r="O138" s="186"/>
      <c r="P138" s="281"/>
      <c r="Q138" s="43"/>
      <c r="S138" s="273">
        <f t="shared" si="11"/>
        <v>0.17</v>
      </c>
      <c r="T138" s="56">
        <f t="shared" si="12"/>
        <v>0</v>
      </c>
    </row>
    <row r="139" spans="12:20" x14ac:dyDescent="0.2">
      <c r="L139" s="177"/>
      <c r="M139" s="185"/>
      <c r="N139" s="246"/>
      <c r="O139" s="186"/>
      <c r="P139" s="281"/>
      <c r="Q139" s="43"/>
      <c r="S139" s="273">
        <f t="shared" ref="S139:S202" si="13">$AG$2</f>
        <v>0.17</v>
      </c>
      <c r="T139" s="56">
        <f t="shared" ref="T139:T202" si="14">IF(M139=$AC$10,N139-N139/(1+S139),0)</f>
        <v>0</v>
      </c>
    </row>
    <row r="140" spans="12:20" x14ac:dyDescent="0.2">
      <c r="L140" s="177"/>
      <c r="M140" s="185"/>
      <c r="N140" s="246"/>
      <c r="O140" s="186"/>
      <c r="P140" s="281"/>
      <c r="Q140" s="43"/>
      <c r="S140" s="273">
        <f t="shared" si="13"/>
        <v>0.17</v>
      </c>
      <c r="T140" s="56">
        <f t="shared" si="14"/>
        <v>0</v>
      </c>
    </row>
    <row r="141" spans="12:20" x14ac:dyDescent="0.2">
      <c r="L141" s="177"/>
      <c r="M141" s="185"/>
      <c r="N141" s="246"/>
      <c r="O141" s="186"/>
      <c r="P141" s="281"/>
      <c r="Q141" s="43"/>
      <c r="S141" s="273">
        <f t="shared" si="13"/>
        <v>0.17</v>
      </c>
      <c r="T141" s="56">
        <f t="shared" si="14"/>
        <v>0</v>
      </c>
    </row>
    <row r="142" spans="12:20" x14ac:dyDescent="0.2">
      <c r="L142" s="177"/>
      <c r="M142" s="185"/>
      <c r="N142" s="246"/>
      <c r="O142" s="186"/>
      <c r="P142" s="281"/>
      <c r="Q142" s="43"/>
      <c r="S142" s="273">
        <f t="shared" si="13"/>
        <v>0.17</v>
      </c>
      <c r="T142" s="56">
        <f t="shared" si="14"/>
        <v>0</v>
      </c>
    </row>
    <row r="143" spans="12:20" x14ac:dyDescent="0.2">
      <c r="L143" s="177"/>
      <c r="M143" s="185"/>
      <c r="N143" s="246"/>
      <c r="O143" s="186"/>
      <c r="P143" s="281"/>
      <c r="Q143" s="43"/>
      <c r="S143" s="273">
        <f t="shared" si="13"/>
        <v>0.17</v>
      </c>
      <c r="T143" s="56">
        <f t="shared" si="14"/>
        <v>0</v>
      </c>
    </row>
    <row r="144" spans="12:20" x14ac:dyDescent="0.2">
      <c r="L144" s="177"/>
      <c r="M144" s="185"/>
      <c r="N144" s="246"/>
      <c r="O144" s="186"/>
      <c r="P144" s="281"/>
      <c r="Q144" s="43"/>
      <c r="S144" s="273">
        <f t="shared" si="13"/>
        <v>0.17</v>
      </c>
      <c r="T144" s="56">
        <f t="shared" si="14"/>
        <v>0</v>
      </c>
    </row>
    <row r="145" spans="12:20" x14ac:dyDescent="0.2">
      <c r="L145" s="177"/>
      <c r="M145" s="185"/>
      <c r="N145" s="246"/>
      <c r="O145" s="186"/>
      <c r="P145" s="281"/>
      <c r="Q145" s="43"/>
      <c r="S145" s="273">
        <f t="shared" si="13"/>
        <v>0.17</v>
      </c>
      <c r="T145" s="56">
        <f t="shared" si="14"/>
        <v>0</v>
      </c>
    </row>
    <row r="146" spans="12:20" x14ac:dyDescent="0.2">
      <c r="L146" s="188"/>
      <c r="M146" s="185"/>
      <c r="N146" s="246"/>
      <c r="O146" s="185"/>
      <c r="P146" s="281"/>
      <c r="Q146" s="43"/>
      <c r="S146" s="273">
        <f t="shared" si="13"/>
        <v>0.17</v>
      </c>
      <c r="T146" s="56">
        <f t="shared" si="14"/>
        <v>0</v>
      </c>
    </row>
    <row r="147" spans="12:20" x14ac:dyDescent="0.2">
      <c r="L147" s="177"/>
      <c r="M147" s="185"/>
      <c r="N147" s="246"/>
      <c r="O147" s="186"/>
      <c r="P147" s="281"/>
      <c r="Q147" s="43"/>
      <c r="S147" s="273">
        <f t="shared" si="13"/>
        <v>0.17</v>
      </c>
      <c r="T147" s="56">
        <f t="shared" si="14"/>
        <v>0</v>
      </c>
    </row>
    <row r="148" spans="12:20" x14ac:dyDescent="0.2">
      <c r="L148" s="177"/>
      <c r="M148" s="185"/>
      <c r="N148" s="246"/>
      <c r="O148" s="186"/>
      <c r="P148" s="281"/>
      <c r="Q148" s="43"/>
      <c r="S148" s="273">
        <f t="shared" si="13"/>
        <v>0.17</v>
      </c>
      <c r="T148" s="56">
        <f t="shared" si="14"/>
        <v>0</v>
      </c>
    </row>
    <row r="149" spans="12:20" x14ac:dyDescent="0.2">
      <c r="L149" s="177"/>
      <c r="M149" s="185"/>
      <c r="N149" s="246"/>
      <c r="O149" s="186"/>
      <c r="P149" s="281"/>
      <c r="Q149" s="43"/>
      <c r="S149" s="273">
        <f t="shared" si="13"/>
        <v>0.17</v>
      </c>
      <c r="T149" s="56">
        <f t="shared" si="14"/>
        <v>0</v>
      </c>
    </row>
    <row r="150" spans="12:20" x14ac:dyDescent="0.2">
      <c r="L150" s="177"/>
      <c r="M150" s="185"/>
      <c r="N150" s="246"/>
      <c r="O150" s="186"/>
      <c r="P150" s="281"/>
      <c r="Q150" s="43"/>
      <c r="S150" s="273">
        <f t="shared" si="13"/>
        <v>0.17</v>
      </c>
      <c r="T150" s="56">
        <f t="shared" si="14"/>
        <v>0</v>
      </c>
    </row>
    <row r="151" spans="12:20" x14ac:dyDescent="0.2">
      <c r="L151" s="177"/>
      <c r="M151" s="185"/>
      <c r="N151" s="246"/>
      <c r="O151" s="186"/>
      <c r="P151" s="281"/>
      <c r="Q151" s="43"/>
      <c r="S151" s="273">
        <f t="shared" si="13"/>
        <v>0.17</v>
      </c>
      <c r="T151" s="56">
        <f t="shared" si="14"/>
        <v>0</v>
      </c>
    </row>
    <row r="152" spans="12:20" x14ac:dyDescent="0.2">
      <c r="L152" s="177"/>
      <c r="M152" s="185"/>
      <c r="N152" s="246"/>
      <c r="O152" s="186"/>
      <c r="P152" s="281"/>
      <c r="Q152" s="43"/>
      <c r="S152" s="273">
        <f t="shared" si="13"/>
        <v>0.17</v>
      </c>
      <c r="T152" s="56">
        <f t="shared" si="14"/>
        <v>0</v>
      </c>
    </row>
    <row r="153" spans="12:20" x14ac:dyDescent="0.2">
      <c r="L153" s="177"/>
      <c r="M153" s="185"/>
      <c r="N153" s="246"/>
      <c r="O153" s="186"/>
      <c r="P153" s="281"/>
      <c r="Q153" s="43"/>
      <c r="S153" s="273">
        <f t="shared" si="13"/>
        <v>0.17</v>
      </c>
      <c r="T153" s="56">
        <f t="shared" si="14"/>
        <v>0</v>
      </c>
    </row>
    <row r="154" spans="12:20" x14ac:dyDescent="0.2">
      <c r="L154" s="177"/>
      <c r="M154" s="185"/>
      <c r="N154" s="246"/>
      <c r="O154" s="186"/>
      <c r="P154" s="281"/>
      <c r="Q154" s="43"/>
      <c r="S154" s="273">
        <f t="shared" si="13"/>
        <v>0.17</v>
      </c>
      <c r="T154" s="56">
        <f t="shared" si="14"/>
        <v>0</v>
      </c>
    </row>
    <row r="155" spans="12:20" x14ac:dyDescent="0.2">
      <c r="L155" s="177"/>
      <c r="M155" s="185"/>
      <c r="N155" s="246"/>
      <c r="O155" s="186"/>
      <c r="P155" s="281"/>
      <c r="Q155" s="43"/>
      <c r="S155" s="273">
        <f t="shared" si="13"/>
        <v>0.17</v>
      </c>
      <c r="T155" s="56">
        <f t="shared" si="14"/>
        <v>0</v>
      </c>
    </row>
    <row r="156" spans="12:20" x14ac:dyDescent="0.2">
      <c r="L156" s="177"/>
      <c r="M156" s="185"/>
      <c r="N156" s="246"/>
      <c r="O156" s="186"/>
      <c r="P156" s="281"/>
      <c r="Q156" s="43"/>
      <c r="S156" s="273">
        <f t="shared" si="13"/>
        <v>0.17</v>
      </c>
      <c r="T156" s="56">
        <f t="shared" si="14"/>
        <v>0</v>
      </c>
    </row>
    <row r="157" spans="12:20" x14ac:dyDescent="0.2">
      <c r="L157" s="177"/>
      <c r="M157" s="185"/>
      <c r="N157" s="246"/>
      <c r="O157" s="186"/>
      <c r="P157" s="281"/>
      <c r="Q157" s="43"/>
      <c r="S157" s="273">
        <f t="shared" si="13"/>
        <v>0.17</v>
      </c>
      <c r="T157" s="56">
        <f t="shared" si="14"/>
        <v>0</v>
      </c>
    </row>
    <row r="158" spans="12:20" x14ac:dyDescent="0.2">
      <c r="L158" s="177"/>
      <c r="M158" s="185"/>
      <c r="N158" s="246"/>
      <c r="O158" s="186"/>
      <c r="P158" s="281"/>
      <c r="Q158" s="43"/>
      <c r="S158" s="273">
        <f t="shared" si="13"/>
        <v>0.17</v>
      </c>
      <c r="T158" s="56">
        <f t="shared" si="14"/>
        <v>0</v>
      </c>
    </row>
    <row r="159" spans="12:20" x14ac:dyDescent="0.2">
      <c r="L159" s="177"/>
      <c r="M159" s="185"/>
      <c r="N159" s="246"/>
      <c r="O159" s="186"/>
      <c r="P159" s="281"/>
      <c r="Q159" s="43"/>
      <c r="S159" s="273">
        <f t="shared" si="13"/>
        <v>0.17</v>
      </c>
      <c r="T159" s="56">
        <f t="shared" si="14"/>
        <v>0</v>
      </c>
    </row>
    <row r="160" spans="12:20" x14ac:dyDescent="0.2">
      <c r="L160" s="177"/>
      <c r="M160" s="185"/>
      <c r="N160" s="246"/>
      <c r="O160" s="186"/>
      <c r="P160" s="281"/>
      <c r="Q160" s="43"/>
      <c r="S160" s="273">
        <f t="shared" si="13"/>
        <v>0.17</v>
      </c>
      <c r="T160" s="56">
        <f t="shared" si="14"/>
        <v>0</v>
      </c>
    </row>
    <row r="161" spans="12:20" x14ac:dyDescent="0.2">
      <c r="L161" s="177"/>
      <c r="M161" s="185"/>
      <c r="N161" s="246"/>
      <c r="O161" s="186"/>
      <c r="P161" s="281"/>
      <c r="Q161" s="43"/>
      <c r="S161" s="273">
        <f t="shared" si="13"/>
        <v>0.17</v>
      </c>
      <c r="T161" s="56">
        <f t="shared" si="14"/>
        <v>0</v>
      </c>
    </row>
    <row r="162" spans="12:20" x14ac:dyDescent="0.2">
      <c r="L162" s="177"/>
      <c r="M162" s="185"/>
      <c r="N162" s="246"/>
      <c r="O162" s="186"/>
      <c r="P162" s="281"/>
      <c r="Q162" s="43"/>
      <c r="S162" s="273">
        <f t="shared" si="13"/>
        <v>0.17</v>
      </c>
      <c r="T162" s="56">
        <f t="shared" si="14"/>
        <v>0</v>
      </c>
    </row>
    <row r="163" spans="12:20" x14ac:dyDescent="0.2">
      <c r="L163" s="177"/>
      <c r="M163" s="185"/>
      <c r="N163" s="246"/>
      <c r="O163" s="186"/>
      <c r="P163" s="281"/>
      <c r="Q163" s="43"/>
      <c r="S163" s="273">
        <f t="shared" si="13"/>
        <v>0.17</v>
      </c>
      <c r="T163" s="56">
        <f t="shared" si="14"/>
        <v>0</v>
      </c>
    </row>
    <row r="164" spans="12:20" x14ac:dyDescent="0.2">
      <c r="L164" s="177"/>
      <c r="M164" s="185"/>
      <c r="N164" s="246"/>
      <c r="O164" s="186"/>
      <c r="P164" s="281"/>
      <c r="Q164" s="43"/>
      <c r="S164" s="273">
        <f t="shared" si="13"/>
        <v>0.17</v>
      </c>
      <c r="T164" s="56">
        <f t="shared" si="14"/>
        <v>0</v>
      </c>
    </row>
    <row r="165" spans="12:20" x14ac:dyDescent="0.2">
      <c r="L165" s="177"/>
      <c r="M165" s="185"/>
      <c r="N165" s="246"/>
      <c r="O165" s="186"/>
      <c r="P165" s="281"/>
      <c r="Q165" s="43"/>
      <c r="S165" s="273">
        <f t="shared" si="13"/>
        <v>0.17</v>
      </c>
      <c r="T165" s="56">
        <f t="shared" si="14"/>
        <v>0</v>
      </c>
    </row>
    <row r="166" spans="12:20" x14ac:dyDescent="0.2">
      <c r="L166" s="177"/>
      <c r="M166" s="185"/>
      <c r="N166" s="246"/>
      <c r="O166" s="186"/>
      <c r="P166" s="281"/>
      <c r="Q166" s="43"/>
      <c r="S166" s="273">
        <f t="shared" si="13"/>
        <v>0.17</v>
      </c>
      <c r="T166" s="56">
        <f t="shared" si="14"/>
        <v>0</v>
      </c>
    </row>
    <row r="167" spans="12:20" x14ac:dyDescent="0.2">
      <c r="L167" s="177"/>
      <c r="M167" s="185"/>
      <c r="N167" s="246"/>
      <c r="O167" s="186"/>
      <c r="P167" s="281"/>
      <c r="Q167" s="43"/>
      <c r="S167" s="273">
        <f t="shared" si="13"/>
        <v>0.17</v>
      </c>
      <c r="T167" s="56">
        <f t="shared" si="14"/>
        <v>0</v>
      </c>
    </row>
    <row r="168" spans="12:20" x14ac:dyDescent="0.2">
      <c r="L168" s="177"/>
      <c r="M168" s="185"/>
      <c r="N168" s="246"/>
      <c r="O168" s="186"/>
      <c r="P168" s="281"/>
      <c r="Q168" s="43"/>
      <c r="S168" s="273">
        <f t="shared" si="13"/>
        <v>0.17</v>
      </c>
      <c r="T168" s="56">
        <f t="shared" si="14"/>
        <v>0</v>
      </c>
    </row>
    <row r="169" spans="12:20" x14ac:dyDescent="0.2">
      <c r="L169" s="177"/>
      <c r="M169" s="185"/>
      <c r="N169" s="246"/>
      <c r="O169" s="186"/>
      <c r="P169" s="281"/>
      <c r="Q169" s="43"/>
      <c r="S169" s="273">
        <f t="shared" si="13"/>
        <v>0.17</v>
      </c>
      <c r="T169" s="56">
        <f t="shared" si="14"/>
        <v>0</v>
      </c>
    </row>
    <row r="170" spans="12:20" x14ac:dyDescent="0.2">
      <c r="L170" s="177"/>
      <c r="M170" s="185"/>
      <c r="N170" s="246"/>
      <c r="O170" s="186"/>
      <c r="P170" s="281"/>
      <c r="Q170" s="43"/>
      <c r="S170" s="273">
        <f t="shared" si="13"/>
        <v>0.17</v>
      </c>
      <c r="T170" s="56">
        <f t="shared" si="14"/>
        <v>0</v>
      </c>
    </row>
    <row r="171" spans="12:20" x14ac:dyDescent="0.2">
      <c r="L171" s="177"/>
      <c r="M171" s="185"/>
      <c r="N171" s="246"/>
      <c r="O171" s="186"/>
      <c r="P171" s="281"/>
      <c r="Q171" s="43"/>
      <c r="S171" s="273">
        <f t="shared" si="13"/>
        <v>0.17</v>
      </c>
      <c r="T171" s="56">
        <f t="shared" si="14"/>
        <v>0</v>
      </c>
    </row>
    <row r="172" spans="12:20" x14ac:dyDescent="0.2">
      <c r="L172" s="177"/>
      <c r="M172" s="185"/>
      <c r="N172" s="246"/>
      <c r="O172" s="186"/>
      <c r="P172" s="281"/>
      <c r="Q172" s="43"/>
      <c r="S172" s="273">
        <f t="shared" si="13"/>
        <v>0.17</v>
      </c>
      <c r="T172" s="56">
        <f t="shared" si="14"/>
        <v>0</v>
      </c>
    </row>
    <row r="173" spans="12:20" x14ac:dyDescent="0.2">
      <c r="L173" s="177"/>
      <c r="M173" s="185"/>
      <c r="N173" s="246"/>
      <c r="O173" s="186"/>
      <c r="P173" s="281"/>
      <c r="Q173" s="43"/>
      <c r="S173" s="273">
        <f t="shared" si="13"/>
        <v>0.17</v>
      </c>
      <c r="T173" s="56">
        <f t="shared" si="14"/>
        <v>0</v>
      </c>
    </row>
    <row r="174" spans="12:20" x14ac:dyDescent="0.2">
      <c r="L174" s="177"/>
      <c r="M174" s="185"/>
      <c r="N174" s="246"/>
      <c r="O174" s="186"/>
      <c r="P174" s="281"/>
      <c r="Q174" s="43"/>
      <c r="S174" s="273">
        <f t="shared" si="13"/>
        <v>0.17</v>
      </c>
      <c r="T174" s="56">
        <f t="shared" si="14"/>
        <v>0</v>
      </c>
    </row>
    <row r="175" spans="12:20" x14ac:dyDescent="0.2">
      <c r="L175" s="177"/>
      <c r="M175" s="185"/>
      <c r="N175" s="246"/>
      <c r="O175" s="186"/>
      <c r="P175" s="281"/>
      <c r="Q175" s="43"/>
      <c r="S175" s="273">
        <f t="shared" si="13"/>
        <v>0.17</v>
      </c>
      <c r="T175" s="56">
        <f t="shared" si="14"/>
        <v>0</v>
      </c>
    </row>
    <row r="176" spans="12:20" x14ac:dyDescent="0.2">
      <c r="L176" s="177"/>
      <c r="M176" s="185"/>
      <c r="N176" s="246"/>
      <c r="O176" s="186"/>
      <c r="P176" s="281"/>
      <c r="Q176" s="43"/>
      <c r="S176" s="273">
        <f t="shared" si="13"/>
        <v>0.17</v>
      </c>
      <c r="T176" s="56">
        <f t="shared" si="14"/>
        <v>0</v>
      </c>
    </row>
    <row r="177" spans="12:20" x14ac:dyDescent="0.2">
      <c r="L177" s="177"/>
      <c r="M177" s="185"/>
      <c r="N177" s="246"/>
      <c r="O177" s="186"/>
      <c r="P177" s="281"/>
      <c r="Q177" s="43"/>
      <c r="S177" s="273">
        <f t="shared" si="13"/>
        <v>0.17</v>
      </c>
      <c r="T177" s="56">
        <f t="shared" si="14"/>
        <v>0</v>
      </c>
    </row>
    <row r="178" spans="12:20" x14ac:dyDescent="0.2">
      <c r="L178" s="177"/>
      <c r="M178" s="185"/>
      <c r="N178" s="246"/>
      <c r="O178" s="186"/>
      <c r="P178" s="281"/>
      <c r="Q178" s="43"/>
      <c r="S178" s="273">
        <f t="shared" si="13"/>
        <v>0.17</v>
      </c>
      <c r="T178" s="56">
        <f t="shared" si="14"/>
        <v>0</v>
      </c>
    </row>
    <row r="179" spans="12:20" x14ac:dyDescent="0.2">
      <c r="L179" s="177"/>
      <c r="M179" s="185"/>
      <c r="N179" s="246"/>
      <c r="O179" s="186"/>
      <c r="P179" s="281"/>
      <c r="Q179" s="43"/>
      <c r="S179" s="273">
        <f t="shared" si="13"/>
        <v>0.17</v>
      </c>
      <c r="T179" s="56">
        <f t="shared" si="14"/>
        <v>0</v>
      </c>
    </row>
    <row r="180" spans="12:20" x14ac:dyDescent="0.2">
      <c r="L180" s="188"/>
      <c r="M180" s="185"/>
      <c r="N180" s="246"/>
      <c r="O180" s="185"/>
      <c r="P180" s="281"/>
      <c r="Q180" s="43"/>
      <c r="S180" s="273">
        <f t="shared" si="13"/>
        <v>0.17</v>
      </c>
      <c r="T180" s="56">
        <f t="shared" si="14"/>
        <v>0</v>
      </c>
    </row>
    <row r="181" spans="12:20" x14ac:dyDescent="0.2">
      <c r="L181" s="177"/>
      <c r="M181" s="185"/>
      <c r="N181" s="246"/>
      <c r="O181" s="186"/>
      <c r="P181" s="281"/>
      <c r="Q181" s="43"/>
      <c r="S181" s="273">
        <f t="shared" si="13"/>
        <v>0.17</v>
      </c>
      <c r="T181" s="56">
        <f t="shared" si="14"/>
        <v>0</v>
      </c>
    </row>
    <row r="182" spans="12:20" x14ac:dyDescent="0.2">
      <c r="L182" s="177"/>
      <c r="M182" s="185"/>
      <c r="N182" s="246"/>
      <c r="O182" s="186"/>
      <c r="P182" s="281"/>
      <c r="Q182" s="43"/>
      <c r="S182" s="273">
        <f t="shared" si="13"/>
        <v>0.17</v>
      </c>
      <c r="T182" s="56">
        <f t="shared" si="14"/>
        <v>0</v>
      </c>
    </row>
    <row r="183" spans="12:20" x14ac:dyDescent="0.2">
      <c r="L183" s="177"/>
      <c r="M183" s="185"/>
      <c r="N183" s="246"/>
      <c r="O183" s="186"/>
      <c r="P183" s="281"/>
      <c r="Q183" s="43"/>
      <c r="S183" s="273">
        <f t="shared" si="13"/>
        <v>0.17</v>
      </c>
      <c r="T183" s="56">
        <f t="shared" si="14"/>
        <v>0</v>
      </c>
    </row>
    <row r="184" spans="12:20" x14ac:dyDescent="0.2">
      <c r="L184" s="177"/>
      <c r="M184" s="185"/>
      <c r="N184" s="246"/>
      <c r="O184" s="186"/>
      <c r="P184" s="281"/>
      <c r="Q184" s="43"/>
      <c r="S184" s="273">
        <f t="shared" si="13"/>
        <v>0.17</v>
      </c>
      <c r="T184" s="56">
        <f t="shared" si="14"/>
        <v>0</v>
      </c>
    </row>
    <row r="185" spans="12:20" x14ac:dyDescent="0.2">
      <c r="L185" s="177"/>
      <c r="M185" s="185"/>
      <c r="N185" s="246"/>
      <c r="O185" s="186"/>
      <c r="P185" s="281"/>
      <c r="Q185" s="43"/>
      <c r="S185" s="273">
        <f t="shared" si="13"/>
        <v>0.17</v>
      </c>
      <c r="T185" s="56">
        <f t="shared" si="14"/>
        <v>0</v>
      </c>
    </row>
    <row r="186" spans="12:20" x14ac:dyDescent="0.2">
      <c r="L186" s="177"/>
      <c r="M186" s="185"/>
      <c r="N186" s="246"/>
      <c r="O186" s="186"/>
      <c r="P186" s="281"/>
      <c r="Q186" s="43"/>
      <c r="S186" s="273">
        <f t="shared" si="13"/>
        <v>0.17</v>
      </c>
      <c r="T186" s="56">
        <f t="shared" si="14"/>
        <v>0</v>
      </c>
    </row>
    <row r="187" spans="12:20" x14ac:dyDescent="0.2">
      <c r="L187" s="177"/>
      <c r="M187" s="185"/>
      <c r="N187" s="246"/>
      <c r="O187" s="186"/>
      <c r="P187" s="281"/>
      <c r="Q187" s="43"/>
      <c r="S187" s="273">
        <f t="shared" si="13"/>
        <v>0.17</v>
      </c>
      <c r="T187" s="56">
        <f t="shared" si="14"/>
        <v>0</v>
      </c>
    </row>
    <row r="188" spans="12:20" x14ac:dyDescent="0.2">
      <c r="L188" s="177"/>
      <c r="M188" s="185"/>
      <c r="N188" s="246"/>
      <c r="O188" s="186"/>
      <c r="P188" s="281"/>
      <c r="Q188" s="43"/>
      <c r="S188" s="273">
        <f t="shared" si="13"/>
        <v>0.17</v>
      </c>
      <c r="T188" s="56">
        <f t="shared" si="14"/>
        <v>0</v>
      </c>
    </row>
    <row r="189" spans="12:20" x14ac:dyDescent="0.2">
      <c r="L189" s="177"/>
      <c r="M189" s="185"/>
      <c r="N189" s="246"/>
      <c r="O189" s="186"/>
      <c r="P189" s="281"/>
      <c r="Q189" s="43"/>
      <c r="S189" s="273">
        <f t="shared" si="13"/>
        <v>0.17</v>
      </c>
      <c r="T189" s="56">
        <f t="shared" si="14"/>
        <v>0</v>
      </c>
    </row>
    <row r="190" spans="12:20" x14ac:dyDescent="0.2">
      <c r="L190" s="177"/>
      <c r="M190" s="185"/>
      <c r="N190" s="246"/>
      <c r="O190" s="186"/>
      <c r="P190" s="281"/>
      <c r="Q190" s="43"/>
      <c r="S190" s="273">
        <f t="shared" si="13"/>
        <v>0.17</v>
      </c>
      <c r="T190" s="56">
        <f t="shared" si="14"/>
        <v>0</v>
      </c>
    </row>
    <row r="191" spans="12:20" x14ac:dyDescent="0.2">
      <c r="L191" s="177"/>
      <c r="M191" s="185"/>
      <c r="N191" s="246"/>
      <c r="O191" s="186"/>
      <c r="P191" s="281"/>
      <c r="Q191" s="43"/>
      <c r="S191" s="273">
        <f t="shared" si="13"/>
        <v>0.17</v>
      </c>
      <c r="T191" s="56">
        <f t="shared" si="14"/>
        <v>0</v>
      </c>
    </row>
    <row r="192" spans="12:20" x14ac:dyDescent="0.2">
      <c r="L192" s="177"/>
      <c r="M192" s="185"/>
      <c r="N192" s="246"/>
      <c r="O192" s="186"/>
      <c r="P192" s="281"/>
      <c r="Q192" s="43"/>
      <c r="S192" s="273">
        <f t="shared" si="13"/>
        <v>0.17</v>
      </c>
      <c r="T192" s="56">
        <f t="shared" si="14"/>
        <v>0</v>
      </c>
    </row>
    <row r="193" spans="12:20" x14ac:dyDescent="0.2">
      <c r="L193" s="177"/>
      <c r="M193" s="185"/>
      <c r="N193" s="246"/>
      <c r="O193" s="186"/>
      <c r="P193" s="281"/>
      <c r="Q193" s="43"/>
      <c r="S193" s="273">
        <f t="shared" si="13"/>
        <v>0.17</v>
      </c>
      <c r="T193" s="56">
        <f t="shared" si="14"/>
        <v>0</v>
      </c>
    </row>
    <row r="194" spans="12:20" x14ac:dyDescent="0.2">
      <c r="L194" s="177"/>
      <c r="M194" s="185"/>
      <c r="N194" s="246"/>
      <c r="O194" s="186"/>
      <c r="P194" s="281"/>
      <c r="Q194" s="43"/>
      <c r="S194" s="273">
        <f t="shared" si="13"/>
        <v>0.17</v>
      </c>
      <c r="T194" s="56">
        <f t="shared" si="14"/>
        <v>0</v>
      </c>
    </row>
    <row r="195" spans="12:20" x14ac:dyDescent="0.2">
      <c r="L195" s="177"/>
      <c r="M195" s="185"/>
      <c r="N195" s="246"/>
      <c r="O195" s="186"/>
      <c r="P195" s="281"/>
      <c r="Q195" s="43"/>
      <c r="S195" s="273">
        <f t="shared" si="13"/>
        <v>0.17</v>
      </c>
      <c r="T195" s="56">
        <f t="shared" si="14"/>
        <v>0</v>
      </c>
    </row>
    <row r="196" spans="12:20" x14ac:dyDescent="0.2">
      <c r="L196" s="177"/>
      <c r="M196" s="185"/>
      <c r="N196" s="246"/>
      <c r="O196" s="186"/>
      <c r="P196" s="281"/>
      <c r="Q196" s="43"/>
      <c r="S196" s="273">
        <f t="shared" si="13"/>
        <v>0.17</v>
      </c>
      <c r="T196" s="56">
        <f t="shared" si="14"/>
        <v>0</v>
      </c>
    </row>
    <row r="197" spans="12:20" x14ac:dyDescent="0.2">
      <c r="L197" s="177"/>
      <c r="M197" s="185"/>
      <c r="N197" s="246"/>
      <c r="O197" s="186"/>
      <c r="P197" s="281"/>
      <c r="Q197" s="43"/>
      <c r="S197" s="273">
        <f t="shared" si="13"/>
        <v>0.17</v>
      </c>
      <c r="T197" s="56">
        <f t="shared" si="14"/>
        <v>0</v>
      </c>
    </row>
    <row r="198" spans="12:20" x14ac:dyDescent="0.2">
      <c r="L198" s="177"/>
      <c r="M198" s="185"/>
      <c r="N198" s="246"/>
      <c r="O198" s="186"/>
      <c r="P198" s="281"/>
      <c r="Q198" s="43"/>
      <c r="S198" s="273">
        <f t="shared" si="13"/>
        <v>0.17</v>
      </c>
      <c r="T198" s="56">
        <f t="shared" si="14"/>
        <v>0</v>
      </c>
    </row>
    <row r="199" spans="12:20" x14ac:dyDescent="0.2">
      <c r="L199" s="177"/>
      <c r="M199" s="185"/>
      <c r="N199" s="246"/>
      <c r="O199" s="186"/>
      <c r="P199" s="281"/>
      <c r="Q199" s="43"/>
      <c r="S199" s="273">
        <f t="shared" si="13"/>
        <v>0.17</v>
      </c>
      <c r="T199" s="56">
        <f t="shared" si="14"/>
        <v>0</v>
      </c>
    </row>
    <row r="200" spans="12:20" x14ac:dyDescent="0.2">
      <c r="L200" s="177"/>
      <c r="M200" s="185"/>
      <c r="N200" s="246"/>
      <c r="O200" s="186"/>
      <c r="P200" s="281"/>
      <c r="Q200" s="43"/>
      <c r="S200" s="273">
        <f t="shared" si="13"/>
        <v>0.17</v>
      </c>
      <c r="T200" s="56">
        <f t="shared" si="14"/>
        <v>0</v>
      </c>
    </row>
    <row r="201" spans="12:20" x14ac:dyDescent="0.2">
      <c r="L201" s="177"/>
      <c r="M201" s="185"/>
      <c r="N201" s="246"/>
      <c r="O201" s="186"/>
      <c r="P201" s="281"/>
      <c r="Q201" s="43"/>
      <c r="S201" s="273">
        <f t="shared" si="13"/>
        <v>0.17</v>
      </c>
      <c r="T201" s="56">
        <f t="shared" si="14"/>
        <v>0</v>
      </c>
    </row>
    <row r="202" spans="12:20" x14ac:dyDescent="0.2">
      <c r="L202" s="177"/>
      <c r="M202" s="185"/>
      <c r="N202" s="246"/>
      <c r="O202" s="186"/>
      <c r="P202" s="281"/>
      <c r="Q202" s="43"/>
      <c r="S202" s="273">
        <f t="shared" si="13"/>
        <v>0.17</v>
      </c>
      <c r="T202" s="56">
        <f t="shared" si="14"/>
        <v>0</v>
      </c>
    </row>
    <row r="203" spans="12:20" x14ac:dyDescent="0.2">
      <c r="L203" s="177"/>
      <c r="M203" s="185"/>
      <c r="N203" s="246"/>
      <c r="O203" s="186"/>
      <c r="P203" s="281"/>
      <c r="Q203" s="43"/>
      <c r="S203" s="273">
        <f t="shared" ref="S203:S266" si="15">$AG$2</f>
        <v>0.17</v>
      </c>
      <c r="T203" s="56">
        <f t="shared" ref="T203:T266" si="16">IF(M203=$AC$10,N203-N203/(1+S203),0)</f>
        <v>0</v>
      </c>
    </row>
    <row r="204" spans="12:20" x14ac:dyDescent="0.2">
      <c r="L204" s="177"/>
      <c r="M204" s="185"/>
      <c r="N204" s="246"/>
      <c r="O204" s="186"/>
      <c r="P204" s="281"/>
      <c r="Q204" s="43"/>
      <c r="S204" s="273">
        <f t="shared" si="15"/>
        <v>0.17</v>
      </c>
      <c r="T204" s="56">
        <f t="shared" si="16"/>
        <v>0</v>
      </c>
    </row>
    <row r="205" spans="12:20" x14ac:dyDescent="0.2">
      <c r="L205" s="177"/>
      <c r="M205" s="185"/>
      <c r="N205" s="246"/>
      <c r="O205" s="186"/>
      <c r="P205" s="281"/>
      <c r="Q205" s="43"/>
      <c r="S205" s="273">
        <f t="shared" si="15"/>
        <v>0.17</v>
      </c>
      <c r="T205" s="56">
        <f t="shared" si="16"/>
        <v>0</v>
      </c>
    </row>
    <row r="206" spans="12:20" x14ac:dyDescent="0.2">
      <c r="L206" s="177"/>
      <c r="M206" s="185"/>
      <c r="N206" s="246"/>
      <c r="O206" s="186"/>
      <c r="P206" s="281"/>
      <c r="Q206" s="43"/>
      <c r="S206" s="273">
        <f t="shared" si="15"/>
        <v>0.17</v>
      </c>
      <c r="T206" s="56">
        <f t="shared" si="16"/>
        <v>0</v>
      </c>
    </row>
    <row r="207" spans="12:20" x14ac:dyDescent="0.2">
      <c r="L207" s="177"/>
      <c r="M207" s="185"/>
      <c r="N207" s="246"/>
      <c r="O207" s="186"/>
      <c r="P207" s="281"/>
      <c r="Q207" s="43"/>
      <c r="S207" s="273">
        <f t="shared" si="15"/>
        <v>0.17</v>
      </c>
      <c r="T207" s="56">
        <f t="shared" si="16"/>
        <v>0</v>
      </c>
    </row>
    <row r="208" spans="12:20" x14ac:dyDescent="0.2">
      <c r="L208" s="177"/>
      <c r="M208" s="185"/>
      <c r="N208" s="246"/>
      <c r="O208" s="186"/>
      <c r="P208" s="281"/>
      <c r="Q208" s="43"/>
      <c r="S208" s="273">
        <f t="shared" si="15"/>
        <v>0.17</v>
      </c>
      <c r="T208" s="56">
        <f t="shared" si="16"/>
        <v>0</v>
      </c>
    </row>
    <row r="209" spans="12:20" x14ac:dyDescent="0.2">
      <c r="L209" s="177"/>
      <c r="M209" s="185"/>
      <c r="N209" s="246"/>
      <c r="O209" s="186"/>
      <c r="P209" s="281"/>
      <c r="Q209" s="43"/>
      <c r="S209" s="273">
        <f t="shared" si="15"/>
        <v>0.17</v>
      </c>
      <c r="T209" s="56">
        <f t="shared" si="16"/>
        <v>0</v>
      </c>
    </row>
    <row r="210" spans="12:20" x14ac:dyDescent="0.2">
      <c r="L210" s="177"/>
      <c r="M210" s="185"/>
      <c r="N210" s="246"/>
      <c r="O210" s="186"/>
      <c r="P210" s="281"/>
      <c r="Q210" s="43"/>
      <c r="S210" s="273">
        <f t="shared" si="15"/>
        <v>0.17</v>
      </c>
      <c r="T210" s="56">
        <f t="shared" si="16"/>
        <v>0</v>
      </c>
    </row>
    <row r="211" spans="12:20" x14ac:dyDescent="0.2">
      <c r="L211" s="177"/>
      <c r="M211" s="185"/>
      <c r="N211" s="246"/>
      <c r="O211" s="186"/>
      <c r="P211" s="281"/>
      <c r="Q211" s="43"/>
      <c r="S211" s="273">
        <f t="shared" si="15"/>
        <v>0.17</v>
      </c>
      <c r="T211" s="56">
        <f t="shared" si="16"/>
        <v>0</v>
      </c>
    </row>
    <row r="212" spans="12:20" x14ac:dyDescent="0.2">
      <c r="L212" s="177"/>
      <c r="M212" s="185"/>
      <c r="N212" s="246"/>
      <c r="O212" s="186"/>
      <c r="P212" s="281"/>
      <c r="Q212" s="43"/>
      <c r="S212" s="273">
        <f t="shared" si="15"/>
        <v>0.17</v>
      </c>
      <c r="T212" s="56">
        <f t="shared" si="16"/>
        <v>0</v>
      </c>
    </row>
    <row r="213" spans="12:20" x14ac:dyDescent="0.2">
      <c r="L213" s="188"/>
      <c r="M213" s="185"/>
      <c r="N213" s="246"/>
      <c r="O213" s="185"/>
      <c r="P213" s="281"/>
      <c r="Q213" s="43"/>
      <c r="S213" s="273">
        <f t="shared" si="15"/>
        <v>0.17</v>
      </c>
      <c r="T213" s="56">
        <f t="shared" si="16"/>
        <v>0</v>
      </c>
    </row>
    <row r="214" spans="12:20" x14ac:dyDescent="0.2">
      <c r="L214" s="177"/>
      <c r="M214" s="185"/>
      <c r="N214" s="246"/>
      <c r="O214" s="186"/>
      <c r="P214" s="281"/>
      <c r="Q214" s="43"/>
      <c r="S214" s="273">
        <f t="shared" si="15"/>
        <v>0.17</v>
      </c>
      <c r="T214" s="56">
        <f t="shared" si="16"/>
        <v>0</v>
      </c>
    </row>
    <row r="215" spans="12:20" x14ac:dyDescent="0.2">
      <c r="L215" s="177"/>
      <c r="M215" s="185"/>
      <c r="N215" s="246"/>
      <c r="O215" s="186"/>
      <c r="P215" s="281"/>
      <c r="Q215" s="43"/>
      <c r="S215" s="273">
        <f t="shared" si="15"/>
        <v>0.17</v>
      </c>
      <c r="T215" s="56">
        <f t="shared" si="16"/>
        <v>0</v>
      </c>
    </row>
    <row r="216" spans="12:20" x14ac:dyDescent="0.2">
      <c r="L216" s="177"/>
      <c r="M216" s="185"/>
      <c r="N216" s="246"/>
      <c r="O216" s="186"/>
      <c r="P216" s="281"/>
      <c r="Q216" s="43"/>
      <c r="S216" s="273">
        <f t="shared" si="15"/>
        <v>0.17</v>
      </c>
      <c r="T216" s="56">
        <f t="shared" si="16"/>
        <v>0</v>
      </c>
    </row>
    <row r="217" spans="12:20" x14ac:dyDescent="0.2">
      <c r="L217" s="177"/>
      <c r="M217" s="185"/>
      <c r="N217" s="246"/>
      <c r="O217" s="186"/>
      <c r="P217" s="281"/>
      <c r="Q217" s="43"/>
      <c r="S217" s="273">
        <f t="shared" si="15"/>
        <v>0.17</v>
      </c>
      <c r="T217" s="56">
        <f t="shared" si="16"/>
        <v>0</v>
      </c>
    </row>
    <row r="218" spans="12:20" x14ac:dyDescent="0.2">
      <c r="L218" s="177"/>
      <c r="M218" s="185"/>
      <c r="N218" s="246"/>
      <c r="O218" s="186"/>
      <c r="P218" s="281"/>
      <c r="Q218" s="43"/>
      <c r="S218" s="273">
        <f t="shared" si="15"/>
        <v>0.17</v>
      </c>
      <c r="T218" s="56">
        <f t="shared" si="16"/>
        <v>0</v>
      </c>
    </row>
    <row r="219" spans="12:20" x14ac:dyDescent="0.2">
      <c r="L219" s="177"/>
      <c r="M219" s="185"/>
      <c r="N219" s="246"/>
      <c r="O219" s="186"/>
      <c r="P219" s="281"/>
      <c r="Q219" s="43"/>
      <c r="S219" s="273">
        <f t="shared" si="15"/>
        <v>0.17</v>
      </c>
      <c r="T219" s="56">
        <f t="shared" si="16"/>
        <v>0</v>
      </c>
    </row>
    <row r="220" spans="12:20" x14ac:dyDescent="0.2">
      <c r="L220" s="177"/>
      <c r="M220" s="185"/>
      <c r="N220" s="246"/>
      <c r="O220" s="186"/>
      <c r="P220" s="281"/>
      <c r="Q220" s="43"/>
      <c r="S220" s="273">
        <f t="shared" si="15"/>
        <v>0.17</v>
      </c>
      <c r="T220" s="56">
        <f t="shared" si="16"/>
        <v>0</v>
      </c>
    </row>
    <row r="221" spans="12:20" x14ac:dyDescent="0.2">
      <c r="L221" s="177"/>
      <c r="M221" s="185"/>
      <c r="N221" s="246"/>
      <c r="O221" s="186"/>
      <c r="P221" s="281"/>
      <c r="Q221" s="43"/>
      <c r="S221" s="273">
        <f t="shared" si="15"/>
        <v>0.17</v>
      </c>
      <c r="T221" s="56">
        <f t="shared" si="16"/>
        <v>0</v>
      </c>
    </row>
    <row r="222" spans="12:20" x14ac:dyDescent="0.2">
      <c r="L222" s="177"/>
      <c r="M222" s="185"/>
      <c r="N222" s="246"/>
      <c r="O222" s="186"/>
      <c r="P222" s="281"/>
      <c r="Q222" s="43"/>
      <c r="S222" s="273">
        <f t="shared" si="15"/>
        <v>0.17</v>
      </c>
      <c r="T222" s="56">
        <f t="shared" si="16"/>
        <v>0</v>
      </c>
    </row>
    <row r="223" spans="12:20" x14ac:dyDescent="0.2">
      <c r="L223" s="177"/>
      <c r="M223" s="185"/>
      <c r="N223" s="246"/>
      <c r="O223" s="186"/>
      <c r="P223" s="281"/>
      <c r="Q223" s="43"/>
      <c r="S223" s="273">
        <f t="shared" si="15"/>
        <v>0.17</v>
      </c>
      <c r="T223" s="56">
        <f t="shared" si="16"/>
        <v>0</v>
      </c>
    </row>
    <row r="224" spans="12:20" x14ac:dyDescent="0.2">
      <c r="L224" s="177"/>
      <c r="M224" s="185"/>
      <c r="N224" s="246"/>
      <c r="O224" s="186"/>
      <c r="P224" s="281"/>
      <c r="Q224" s="43"/>
      <c r="S224" s="273">
        <f t="shared" si="15"/>
        <v>0.17</v>
      </c>
      <c r="T224" s="56">
        <f t="shared" si="16"/>
        <v>0</v>
      </c>
    </row>
    <row r="225" spans="12:20" x14ac:dyDescent="0.2">
      <c r="L225" s="177"/>
      <c r="M225" s="185"/>
      <c r="N225" s="246"/>
      <c r="O225" s="186"/>
      <c r="P225" s="281"/>
      <c r="Q225" s="43"/>
      <c r="S225" s="273">
        <f t="shared" si="15"/>
        <v>0.17</v>
      </c>
      <c r="T225" s="56">
        <f t="shared" si="16"/>
        <v>0</v>
      </c>
    </row>
    <row r="226" spans="12:20" x14ac:dyDescent="0.2">
      <c r="L226" s="177"/>
      <c r="M226" s="185"/>
      <c r="N226" s="246"/>
      <c r="O226" s="186"/>
      <c r="P226" s="281"/>
      <c r="Q226" s="43"/>
      <c r="S226" s="273">
        <f t="shared" si="15"/>
        <v>0.17</v>
      </c>
      <c r="T226" s="56">
        <f t="shared" si="16"/>
        <v>0</v>
      </c>
    </row>
    <row r="227" spans="12:20" x14ac:dyDescent="0.2">
      <c r="L227" s="177"/>
      <c r="M227" s="185"/>
      <c r="N227" s="246"/>
      <c r="O227" s="186"/>
      <c r="P227" s="281"/>
      <c r="Q227" s="43"/>
      <c r="S227" s="273">
        <f t="shared" si="15"/>
        <v>0.17</v>
      </c>
      <c r="T227" s="56">
        <f t="shared" si="16"/>
        <v>0</v>
      </c>
    </row>
    <row r="228" spans="12:20" x14ac:dyDescent="0.2">
      <c r="L228" s="177"/>
      <c r="M228" s="185"/>
      <c r="N228" s="246"/>
      <c r="O228" s="186"/>
      <c r="P228" s="281"/>
      <c r="Q228" s="43"/>
      <c r="S228" s="273">
        <f t="shared" si="15"/>
        <v>0.17</v>
      </c>
      <c r="T228" s="56">
        <f t="shared" si="16"/>
        <v>0</v>
      </c>
    </row>
    <row r="229" spans="12:20" x14ac:dyDescent="0.2">
      <c r="L229" s="177"/>
      <c r="M229" s="185"/>
      <c r="N229" s="246"/>
      <c r="O229" s="186"/>
      <c r="P229" s="281"/>
      <c r="Q229" s="43"/>
      <c r="S229" s="273">
        <f t="shared" si="15"/>
        <v>0.17</v>
      </c>
      <c r="T229" s="56">
        <f t="shared" si="16"/>
        <v>0</v>
      </c>
    </row>
    <row r="230" spans="12:20" x14ac:dyDescent="0.2">
      <c r="L230" s="177"/>
      <c r="M230" s="185"/>
      <c r="N230" s="246"/>
      <c r="O230" s="186"/>
      <c r="P230" s="281"/>
      <c r="Q230" s="43"/>
      <c r="S230" s="273">
        <f t="shared" si="15"/>
        <v>0.17</v>
      </c>
      <c r="T230" s="56">
        <f t="shared" si="16"/>
        <v>0</v>
      </c>
    </row>
    <row r="231" spans="12:20" x14ac:dyDescent="0.2">
      <c r="L231" s="177"/>
      <c r="M231" s="185"/>
      <c r="N231" s="246"/>
      <c r="O231" s="186"/>
      <c r="P231" s="281"/>
      <c r="Q231" s="43"/>
      <c r="S231" s="273">
        <f t="shared" si="15"/>
        <v>0.17</v>
      </c>
      <c r="T231" s="56">
        <f t="shared" si="16"/>
        <v>0</v>
      </c>
    </row>
    <row r="232" spans="12:20" x14ac:dyDescent="0.2">
      <c r="L232" s="177"/>
      <c r="M232" s="185"/>
      <c r="N232" s="246"/>
      <c r="O232" s="186"/>
      <c r="P232" s="281"/>
      <c r="Q232" s="43"/>
      <c r="S232" s="273">
        <f t="shared" si="15"/>
        <v>0.17</v>
      </c>
      <c r="T232" s="56">
        <f t="shared" si="16"/>
        <v>0</v>
      </c>
    </row>
    <row r="233" spans="12:20" x14ac:dyDescent="0.2">
      <c r="L233" s="177"/>
      <c r="M233" s="185"/>
      <c r="N233" s="246"/>
      <c r="O233" s="186"/>
      <c r="P233" s="281"/>
      <c r="Q233" s="43"/>
      <c r="S233" s="273">
        <f t="shared" si="15"/>
        <v>0.17</v>
      </c>
      <c r="T233" s="56">
        <f t="shared" si="16"/>
        <v>0</v>
      </c>
    </row>
    <row r="234" spans="12:20" x14ac:dyDescent="0.2">
      <c r="L234" s="177"/>
      <c r="M234" s="185"/>
      <c r="N234" s="246"/>
      <c r="O234" s="186"/>
      <c r="P234" s="281"/>
      <c r="Q234" s="43"/>
      <c r="S234" s="273">
        <f t="shared" si="15"/>
        <v>0.17</v>
      </c>
      <c r="T234" s="56">
        <f t="shared" si="16"/>
        <v>0</v>
      </c>
    </row>
    <row r="235" spans="12:20" x14ac:dyDescent="0.2">
      <c r="L235" s="177"/>
      <c r="M235" s="185"/>
      <c r="N235" s="246"/>
      <c r="O235" s="186"/>
      <c r="P235" s="281"/>
      <c r="Q235" s="43"/>
      <c r="S235" s="273">
        <f t="shared" si="15"/>
        <v>0.17</v>
      </c>
      <c r="T235" s="56">
        <f t="shared" si="16"/>
        <v>0</v>
      </c>
    </row>
    <row r="236" spans="12:20" x14ac:dyDescent="0.2">
      <c r="L236" s="177"/>
      <c r="M236" s="185"/>
      <c r="N236" s="246"/>
      <c r="O236" s="186"/>
      <c r="P236" s="281"/>
      <c r="Q236" s="43"/>
      <c r="S236" s="273">
        <f t="shared" si="15"/>
        <v>0.17</v>
      </c>
      <c r="T236" s="56">
        <f t="shared" si="16"/>
        <v>0</v>
      </c>
    </row>
    <row r="237" spans="12:20" x14ac:dyDescent="0.2">
      <c r="L237" s="177"/>
      <c r="M237" s="185"/>
      <c r="N237" s="246"/>
      <c r="O237" s="186"/>
      <c r="P237" s="281"/>
      <c r="Q237" s="43"/>
      <c r="S237" s="273">
        <f t="shared" si="15"/>
        <v>0.17</v>
      </c>
      <c r="T237" s="56">
        <f t="shared" si="16"/>
        <v>0</v>
      </c>
    </row>
    <row r="238" spans="12:20" x14ac:dyDescent="0.2">
      <c r="L238" s="177"/>
      <c r="M238" s="185"/>
      <c r="N238" s="246"/>
      <c r="O238" s="186"/>
      <c r="P238" s="281"/>
      <c r="Q238" s="43"/>
      <c r="S238" s="273">
        <f t="shared" si="15"/>
        <v>0.17</v>
      </c>
      <c r="T238" s="56">
        <f t="shared" si="16"/>
        <v>0</v>
      </c>
    </row>
    <row r="239" spans="12:20" x14ac:dyDescent="0.2">
      <c r="L239" s="177"/>
      <c r="M239" s="185"/>
      <c r="N239" s="246"/>
      <c r="O239" s="186"/>
      <c r="P239" s="281"/>
      <c r="Q239" s="43"/>
      <c r="S239" s="273">
        <f t="shared" si="15"/>
        <v>0.17</v>
      </c>
      <c r="T239" s="56">
        <f t="shared" si="16"/>
        <v>0</v>
      </c>
    </row>
    <row r="240" spans="12:20" x14ac:dyDescent="0.2">
      <c r="L240" s="177"/>
      <c r="M240" s="185"/>
      <c r="N240" s="246"/>
      <c r="O240" s="186"/>
      <c r="P240" s="281"/>
      <c r="Q240" s="43"/>
      <c r="S240" s="273">
        <f t="shared" si="15"/>
        <v>0.17</v>
      </c>
      <c r="T240" s="56">
        <f t="shared" si="16"/>
        <v>0</v>
      </c>
    </row>
    <row r="241" spans="12:20" x14ac:dyDescent="0.2">
      <c r="L241" s="177"/>
      <c r="M241" s="185"/>
      <c r="N241" s="246"/>
      <c r="O241" s="186"/>
      <c r="P241" s="281"/>
      <c r="Q241" s="43"/>
      <c r="S241" s="273">
        <f t="shared" si="15"/>
        <v>0.17</v>
      </c>
      <c r="T241" s="56">
        <f t="shared" si="16"/>
        <v>0</v>
      </c>
    </row>
    <row r="242" spans="12:20" x14ac:dyDescent="0.2">
      <c r="L242" s="177"/>
      <c r="M242" s="185"/>
      <c r="N242" s="246"/>
      <c r="O242" s="186"/>
      <c r="P242" s="281"/>
      <c r="Q242" s="43"/>
      <c r="S242" s="273">
        <f t="shared" si="15"/>
        <v>0.17</v>
      </c>
      <c r="T242" s="56">
        <f t="shared" si="16"/>
        <v>0</v>
      </c>
    </row>
    <row r="243" spans="12:20" x14ac:dyDescent="0.2">
      <c r="L243" s="177"/>
      <c r="M243" s="185"/>
      <c r="N243" s="246"/>
      <c r="O243" s="186"/>
      <c r="P243" s="281"/>
      <c r="Q243" s="43"/>
      <c r="S243" s="273">
        <f t="shared" si="15"/>
        <v>0.17</v>
      </c>
      <c r="T243" s="56">
        <f t="shared" si="16"/>
        <v>0</v>
      </c>
    </row>
    <row r="244" spans="12:20" x14ac:dyDescent="0.2">
      <c r="L244" s="177"/>
      <c r="M244" s="185"/>
      <c r="N244" s="246"/>
      <c r="O244" s="186"/>
      <c r="P244" s="281"/>
      <c r="Q244" s="43"/>
      <c r="S244" s="273">
        <f t="shared" si="15"/>
        <v>0.17</v>
      </c>
      <c r="T244" s="56">
        <f t="shared" si="16"/>
        <v>0</v>
      </c>
    </row>
    <row r="245" spans="12:20" x14ac:dyDescent="0.2">
      <c r="L245" s="177"/>
      <c r="M245" s="185"/>
      <c r="N245" s="246"/>
      <c r="O245" s="186"/>
      <c r="P245" s="281"/>
      <c r="Q245" s="43"/>
      <c r="S245" s="273">
        <f t="shared" si="15"/>
        <v>0.17</v>
      </c>
      <c r="T245" s="56">
        <f t="shared" si="16"/>
        <v>0</v>
      </c>
    </row>
    <row r="246" spans="12:20" x14ac:dyDescent="0.2">
      <c r="L246" s="177"/>
      <c r="M246" s="185"/>
      <c r="N246" s="246"/>
      <c r="O246" s="186"/>
      <c r="P246" s="281"/>
      <c r="Q246" s="43"/>
      <c r="S246" s="273">
        <f t="shared" si="15"/>
        <v>0.17</v>
      </c>
      <c r="T246" s="56">
        <f t="shared" si="16"/>
        <v>0</v>
      </c>
    </row>
    <row r="247" spans="12:20" x14ac:dyDescent="0.2">
      <c r="L247" s="188"/>
      <c r="M247" s="185"/>
      <c r="N247" s="246"/>
      <c r="O247" s="185"/>
      <c r="P247" s="281"/>
      <c r="Q247" s="43"/>
      <c r="S247" s="273">
        <f t="shared" si="15"/>
        <v>0.17</v>
      </c>
      <c r="T247" s="56">
        <f t="shared" si="16"/>
        <v>0</v>
      </c>
    </row>
    <row r="248" spans="12:20" x14ac:dyDescent="0.2">
      <c r="L248" s="177"/>
      <c r="M248" s="185"/>
      <c r="N248" s="246"/>
      <c r="O248" s="186"/>
      <c r="P248" s="281"/>
      <c r="Q248" s="43"/>
      <c r="S248" s="273">
        <f t="shared" si="15"/>
        <v>0.17</v>
      </c>
      <c r="T248" s="56">
        <f t="shared" si="16"/>
        <v>0</v>
      </c>
    </row>
    <row r="249" spans="12:20" x14ac:dyDescent="0.2">
      <c r="L249" s="177"/>
      <c r="M249" s="185"/>
      <c r="N249" s="246"/>
      <c r="O249" s="186"/>
      <c r="P249" s="281"/>
      <c r="Q249" s="43"/>
      <c r="S249" s="273">
        <f t="shared" si="15"/>
        <v>0.17</v>
      </c>
      <c r="T249" s="56">
        <f t="shared" si="16"/>
        <v>0</v>
      </c>
    </row>
    <row r="250" spans="12:20" x14ac:dyDescent="0.2">
      <c r="L250" s="177"/>
      <c r="M250" s="185"/>
      <c r="N250" s="246"/>
      <c r="O250" s="186"/>
      <c r="P250" s="281"/>
      <c r="Q250" s="43"/>
      <c r="S250" s="273">
        <f t="shared" si="15"/>
        <v>0.17</v>
      </c>
      <c r="T250" s="56">
        <f t="shared" si="16"/>
        <v>0</v>
      </c>
    </row>
    <row r="251" spans="12:20" x14ac:dyDescent="0.2">
      <c r="L251" s="177"/>
      <c r="M251" s="185"/>
      <c r="N251" s="246"/>
      <c r="O251" s="186"/>
      <c r="P251" s="281"/>
      <c r="Q251" s="43"/>
      <c r="S251" s="273">
        <f t="shared" si="15"/>
        <v>0.17</v>
      </c>
      <c r="T251" s="56">
        <f t="shared" si="16"/>
        <v>0</v>
      </c>
    </row>
    <row r="252" spans="12:20" x14ac:dyDescent="0.2">
      <c r="L252" s="177"/>
      <c r="M252" s="185"/>
      <c r="N252" s="246"/>
      <c r="O252" s="186"/>
      <c r="P252" s="281"/>
      <c r="Q252" s="43"/>
      <c r="S252" s="273">
        <f t="shared" si="15"/>
        <v>0.17</v>
      </c>
      <c r="T252" s="56">
        <f t="shared" si="16"/>
        <v>0</v>
      </c>
    </row>
    <row r="253" spans="12:20" x14ac:dyDescent="0.2">
      <c r="L253" s="177"/>
      <c r="M253" s="185"/>
      <c r="N253" s="246"/>
      <c r="O253" s="186"/>
      <c r="P253" s="281"/>
      <c r="Q253" s="43"/>
      <c r="S253" s="273">
        <f t="shared" si="15"/>
        <v>0.17</v>
      </c>
      <c r="T253" s="56">
        <f t="shared" si="16"/>
        <v>0</v>
      </c>
    </row>
    <row r="254" spans="12:20" x14ac:dyDescent="0.2">
      <c r="L254" s="177"/>
      <c r="M254" s="185"/>
      <c r="N254" s="246"/>
      <c r="O254" s="186"/>
      <c r="P254" s="281"/>
      <c r="Q254" s="43"/>
      <c r="S254" s="273">
        <f t="shared" si="15"/>
        <v>0.17</v>
      </c>
      <c r="T254" s="56">
        <f t="shared" si="16"/>
        <v>0</v>
      </c>
    </row>
    <row r="255" spans="12:20" x14ac:dyDescent="0.2">
      <c r="L255" s="177"/>
      <c r="M255" s="185"/>
      <c r="N255" s="246"/>
      <c r="O255" s="186"/>
      <c r="P255" s="281"/>
      <c r="Q255" s="43"/>
      <c r="S255" s="273">
        <f t="shared" si="15"/>
        <v>0.17</v>
      </c>
      <c r="T255" s="56">
        <f t="shared" si="16"/>
        <v>0</v>
      </c>
    </row>
    <row r="256" spans="12:20" x14ac:dyDescent="0.2">
      <c r="L256" s="177"/>
      <c r="M256" s="185"/>
      <c r="N256" s="246"/>
      <c r="O256" s="186"/>
      <c r="P256" s="281"/>
      <c r="Q256" s="43"/>
      <c r="S256" s="273">
        <f t="shared" si="15"/>
        <v>0.17</v>
      </c>
      <c r="T256" s="56">
        <f t="shared" si="16"/>
        <v>0</v>
      </c>
    </row>
    <row r="257" spans="12:20" x14ac:dyDescent="0.2">
      <c r="L257" s="177"/>
      <c r="M257" s="185"/>
      <c r="N257" s="246"/>
      <c r="O257" s="186"/>
      <c r="P257" s="281"/>
      <c r="Q257" s="43"/>
      <c r="S257" s="273">
        <f t="shared" si="15"/>
        <v>0.17</v>
      </c>
      <c r="T257" s="56">
        <f t="shared" si="16"/>
        <v>0</v>
      </c>
    </row>
    <row r="258" spans="12:20" x14ac:dyDescent="0.2">
      <c r="L258" s="177"/>
      <c r="M258" s="185"/>
      <c r="N258" s="246"/>
      <c r="O258" s="186"/>
      <c r="P258" s="281"/>
      <c r="Q258" s="43"/>
      <c r="S258" s="273">
        <f t="shared" si="15"/>
        <v>0.17</v>
      </c>
      <c r="T258" s="56">
        <f t="shared" si="16"/>
        <v>0</v>
      </c>
    </row>
    <row r="259" spans="12:20" x14ac:dyDescent="0.2">
      <c r="L259" s="177"/>
      <c r="M259" s="185"/>
      <c r="N259" s="246"/>
      <c r="O259" s="186"/>
      <c r="P259" s="281"/>
      <c r="Q259" s="43"/>
      <c r="S259" s="273">
        <f t="shared" si="15"/>
        <v>0.17</v>
      </c>
      <c r="T259" s="56">
        <f t="shared" si="16"/>
        <v>0</v>
      </c>
    </row>
    <row r="260" spans="12:20" x14ac:dyDescent="0.2">
      <c r="L260" s="177"/>
      <c r="M260" s="185"/>
      <c r="N260" s="246"/>
      <c r="O260" s="186"/>
      <c r="P260" s="281"/>
      <c r="Q260" s="43"/>
      <c r="S260" s="273">
        <f t="shared" si="15"/>
        <v>0.17</v>
      </c>
      <c r="T260" s="56">
        <f t="shared" si="16"/>
        <v>0</v>
      </c>
    </row>
    <row r="261" spans="12:20" x14ac:dyDescent="0.2">
      <c r="L261" s="177"/>
      <c r="M261" s="185"/>
      <c r="N261" s="246"/>
      <c r="O261" s="186"/>
      <c r="P261" s="281"/>
      <c r="Q261" s="43"/>
      <c r="S261" s="273">
        <f t="shared" si="15"/>
        <v>0.17</v>
      </c>
      <c r="T261" s="56">
        <f t="shared" si="16"/>
        <v>0</v>
      </c>
    </row>
    <row r="262" spans="12:20" x14ac:dyDescent="0.2">
      <c r="L262" s="177"/>
      <c r="M262" s="185"/>
      <c r="N262" s="246"/>
      <c r="O262" s="186"/>
      <c r="P262" s="281"/>
      <c r="Q262" s="43"/>
      <c r="S262" s="273">
        <f t="shared" si="15"/>
        <v>0.17</v>
      </c>
      <c r="T262" s="56">
        <f t="shared" si="16"/>
        <v>0</v>
      </c>
    </row>
    <row r="263" spans="12:20" x14ac:dyDescent="0.2">
      <c r="L263" s="177"/>
      <c r="M263" s="185"/>
      <c r="N263" s="246"/>
      <c r="O263" s="186"/>
      <c r="P263" s="281"/>
      <c r="Q263" s="43"/>
      <c r="S263" s="273">
        <f t="shared" si="15"/>
        <v>0.17</v>
      </c>
      <c r="T263" s="56">
        <f t="shared" si="16"/>
        <v>0</v>
      </c>
    </row>
    <row r="264" spans="12:20" x14ac:dyDescent="0.2">
      <c r="L264" s="177"/>
      <c r="M264" s="185"/>
      <c r="N264" s="246"/>
      <c r="O264" s="186"/>
      <c r="P264" s="281"/>
      <c r="Q264" s="43"/>
      <c r="S264" s="273">
        <f t="shared" si="15"/>
        <v>0.17</v>
      </c>
      <c r="T264" s="56">
        <f t="shared" si="16"/>
        <v>0</v>
      </c>
    </row>
    <row r="265" spans="12:20" x14ac:dyDescent="0.2">
      <c r="L265" s="177"/>
      <c r="M265" s="185"/>
      <c r="N265" s="246"/>
      <c r="O265" s="186"/>
      <c r="P265" s="281"/>
      <c r="Q265" s="43"/>
      <c r="S265" s="273">
        <f t="shared" si="15"/>
        <v>0.17</v>
      </c>
      <c r="T265" s="56">
        <f t="shared" si="16"/>
        <v>0</v>
      </c>
    </row>
    <row r="266" spans="12:20" x14ac:dyDescent="0.2">
      <c r="L266" s="177"/>
      <c r="M266" s="185"/>
      <c r="N266" s="246"/>
      <c r="O266" s="186"/>
      <c r="P266" s="281"/>
      <c r="Q266" s="43"/>
      <c r="S266" s="273">
        <f t="shared" si="15"/>
        <v>0.17</v>
      </c>
      <c r="T266" s="56">
        <f t="shared" si="16"/>
        <v>0</v>
      </c>
    </row>
    <row r="267" spans="12:20" x14ac:dyDescent="0.2">
      <c r="L267" s="177"/>
      <c r="M267" s="185"/>
      <c r="N267" s="246"/>
      <c r="O267" s="186"/>
      <c r="P267" s="281"/>
      <c r="Q267" s="43"/>
      <c r="S267" s="273">
        <f t="shared" ref="S267:S298" si="17">$AG$2</f>
        <v>0.17</v>
      </c>
      <c r="T267" s="56">
        <f t="shared" ref="T267:T298" si="18">IF(M267=$AC$10,N267-N267/(1+S267),0)</f>
        <v>0</v>
      </c>
    </row>
    <row r="268" spans="12:20" x14ac:dyDescent="0.2">
      <c r="L268" s="177"/>
      <c r="M268" s="185"/>
      <c r="N268" s="246"/>
      <c r="O268" s="186"/>
      <c r="P268" s="281"/>
      <c r="Q268" s="43"/>
      <c r="S268" s="273">
        <f t="shared" si="17"/>
        <v>0.17</v>
      </c>
      <c r="T268" s="56">
        <f t="shared" si="18"/>
        <v>0</v>
      </c>
    </row>
    <row r="269" spans="12:20" x14ac:dyDescent="0.2">
      <c r="L269" s="177"/>
      <c r="M269" s="185"/>
      <c r="N269" s="246"/>
      <c r="O269" s="186"/>
      <c r="P269" s="281"/>
      <c r="Q269" s="43"/>
      <c r="S269" s="273">
        <f t="shared" si="17"/>
        <v>0.17</v>
      </c>
      <c r="T269" s="56">
        <f t="shared" si="18"/>
        <v>0</v>
      </c>
    </row>
    <row r="270" spans="12:20" x14ac:dyDescent="0.2">
      <c r="L270" s="177"/>
      <c r="M270" s="185"/>
      <c r="N270" s="246"/>
      <c r="O270" s="186"/>
      <c r="P270" s="281"/>
      <c r="Q270" s="43"/>
      <c r="S270" s="273">
        <f t="shared" si="17"/>
        <v>0.17</v>
      </c>
      <c r="T270" s="56">
        <f t="shared" si="18"/>
        <v>0</v>
      </c>
    </row>
    <row r="271" spans="12:20" x14ac:dyDescent="0.2">
      <c r="L271" s="177"/>
      <c r="M271" s="185"/>
      <c r="N271" s="246"/>
      <c r="O271" s="186"/>
      <c r="P271" s="281"/>
      <c r="Q271" s="43"/>
      <c r="S271" s="273">
        <f t="shared" si="17"/>
        <v>0.17</v>
      </c>
      <c r="T271" s="56">
        <f t="shared" si="18"/>
        <v>0</v>
      </c>
    </row>
    <row r="272" spans="12:20" x14ac:dyDescent="0.2">
      <c r="L272" s="177"/>
      <c r="M272" s="185"/>
      <c r="N272" s="246"/>
      <c r="O272" s="186"/>
      <c r="P272" s="281"/>
      <c r="Q272" s="43"/>
      <c r="S272" s="273">
        <f t="shared" si="17"/>
        <v>0.17</v>
      </c>
      <c r="T272" s="56">
        <f t="shared" si="18"/>
        <v>0</v>
      </c>
    </row>
    <row r="273" spans="12:20" x14ac:dyDescent="0.2">
      <c r="L273" s="177"/>
      <c r="M273" s="185"/>
      <c r="N273" s="246"/>
      <c r="O273" s="186"/>
      <c r="P273" s="281"/>
      <c r="Q273" s="43"/>
      <c r="S273" s="273">
        <f t="shared" si="17"/>
        <v>0.17</v>
      </c>
      <c r="T273" s="56">
        <f t="shared" si="18"/>
        <v>0</v>
      </c>
    </row>
    <row r="274" spans="12:20" x14ac:dyDescent="0.2">
      <c r="L274" s="177"/>
      <c r="M274" s="185"/>
      <c r="N274" s="246"/>
      <c r="O274" s="186"/>
      <c r="P274" s="281"/>
      <c r="Q274" s="43"/>
      <c r="S274" s="273">
        <f t="shared" si="17"/>
        <v>0.17</v>
      </c>
      <c r="T274" s="56">
        <f t="shared" si="18"/>
        <v>0</v>
      </c>
    </row>
    <row r="275" spans="12:20" x14ac:dyDescent="0.2">
      <c r="L275" s="177"/>
      <c r="M275" s="185"/>
      <c r="N275" s="246"/>
      <c r="O275" s="186"/>
      <c r="P275" s="281"/>
      <c r="Q275" s="43"/>
      <c r="S275" s="273">
        <f t="shared" si="17"/>
        <v>0.17</v>
      </c>
      <c r="T275" s="56">
        <f t="shared" si="18"/>
        <v>0</v>
      </c>
    </row>
    <row r="276" spans="12:20" x14ac:dyDescent="0.2">
      <c r="L276" s="177"/>
      <c r="M276" s="185"/>
      <c r="N276" s="246"/>
      <c r="O276" s="186"/>
      <c r="P276" s="281"/>
      <c r="Q276" s="43"/>
      <c r="S276" s="273">
        <f t="shared" si="17"/>
        <v>0.17</v>
      </c>
      <c r="T276" s="56">
        <f t="shared" si="18"/>
        <v>0</v>
      </c>
    </row>
    <row r="277" spans="12:20" x14ac:dyDescent="0.2">
      <c r="L277" s="177"/>
      <c r="M277" s="185"/>
      <c r="N277" s="246"/>
      <c r="O277" s="186"/>
      <c r="P277" s="281"/>
      <c r="Q277" s="43"/>
      <c r="S277" s="273">
        <f t="shared" si="17"/>
        <v>0.17</v>
      </c>
      <c r="T277" s="56">
        <f t="shared" si="18"/>
        <v>0</v>
      </c>
    </row>
    <row r="278" spans="12:20" x14ac:dyDescent="0.2">
      <c r="L278" s="177"/>
      <c r="M278" s="185"/>
      <c r="N278" s="246"/>
      <c r="O278" s="186"/>
      <c r="P278" s="281"/>
      <c r="Q278" s="43"/>
      <c r="S278" s="273">
        <f t="shared" si="17"/>
        <v>0.17</v>
      </c>
      <c r="T278" s="56">
        <f t="shared" si="18"/>
        <v>0</v>
      </c>
    </row>
    <row r="279" spans="12:20" x14ac:dyDescent="0.2">
      <c r="L279" s="177"/>
      <c r="M279" s="185"/>
      <c r="N279" s="246"/>
      <c r="O279" s="186"/>
      <c r="P279" s="281"/>
      <c r="Q279" s="43"/>
      <c r="S279" s="273">
        <f t="shared" si="17"/>
        <v>0.17</v>
      </c>
      <c r="T279" s="56">
        <f t="shared" si="18"/>
        <v>0</v>
      </c>
    </row>
    <row r="280" spans="12:20" x14ac:dyDescent="0.2">
      <c r="L280" s="177"/>
      <c r="M280" s="185"/>
      <c r="N280" s="246"/>
      <c r="O280" s="186"/>
      <c r="P280" s="281"/>
      <c r="Q280" s="43"/>
      <c r="S280" s="273">
        <f t="shared" si="17"/>
        <v>0.17</v>
      </c>
      <c r="T280" s="56">
        <f t="shared" si="18"/>
        <v>0</v>
      </c>
    </row>
    <row r="281" spans="12:20" x14ac:dyDescent="0.2">
      <c r="L281" s="177"/>
      <c r="M281" s="185"/>
      <c r="N281" s="246"/>
      <c r="O281" s="186"/>
      <c r="P281" s="281"/>
      <c r="Q281" s="43"/>
      <c r="S281" s="273">
        <f t="shared" si="17"/>
        <v>0.17</v>
      </c>
      <c r="T281" s="56">
        <f t="shared" si="18"/>
        <v>0</v>
      </c>
    </row>
    <row r="282" spans="12:20" x14ac:dyDescent="0.2">
      <c r="L282" s="177"/>
      <c r="M282" s="185"/>
      <c r="N282" s="246"/>
      <c r="O282" s="186"/>
      <c r="P282" s="281"/>
      <c r="Q282" s="43"/>
      <c r="S282" s="273">
        <f t="shared" si="17"/>
        <v>0.17</v>
      </c>
      <c r="T282" s="56">
        <f t="shared" si="18"/>
        <v>0</v>
      </c>
    </row>
    <row r="283" spans="12:20" x14ac:dyDescent="0.2">
      <c r="L283" s="177"/>
      <c r="M283" s="185"/>
      <c r="N283" s="246"/>
      <c r="O283" s="186"/>
      <c r="P283" s="281"/>
      <c r="Q283" s="43"/>
      <c r="S283" s="273">
        <f t="shared" si="17"/>
        <v>0.17</v>
      </c>
      <c r="T283" s="56">
        <f t="shared" si="18"/>
        <v>0</v>
      </c>
    </row>
    <row r="284" spans="12:20" x14ac:dyDescent="0.2">
      <c r="L284" s="177"/>
      <c r="M284" s="185"/>
      <c r="N284" s="246"/>
      <c r="O284" s="186"/>
      <c r="P284" s="281"/>
      <c r="Q284" s="43"/>
      <c r="S284" s="273">
        <f t="shared" si="17"/>
        <v>0.17</v>
      </c>
      <c r="T284" s="56">
        <f t="shared" si="18"/>
        <v>0</v>
      </c>
    </row>
    <row r="285" spans="12:20" x14ac:dyDescent="0.2">
      <c r="L285" s="177"/>
      <c r="M285" s="185"/>
      <c r="N285" s="246"/>
      <c r="O285" s="186"/>
      <c r="P285" s="281"/>
      <c r="Q285" s="43"/>
      <c r="S285" s="273">
        <f t="shared" si="17"/>
        <v>0.17</v>
      </c>
      <c r="T285" s="56">
        <f t="shared" si="18"/>
        <v>0</v>
      </c>
    </row>
    <row r="286" spans="12:20" x14ac:dyDescent="0.2">
      <c r="L286" s="177"/>
      <c r="M286" s="185"/>
      <c r="N286" s="246"/>
      <c r="O286" s="186"/>
      <c r="P286" s="281"/>
      <c r="Q286" s="43"/>
      <c r="S286" s="273">
        <f t="shared" si="17"/>
        <v>0.17</v>
      </c>
      <c r="T286" s="56">
        <f t="shared" si="18"/>
        <v>0</v>
      </c>
    </row>
    <row r="287" spans="12:20" x14ac:dyDescent="0.2">
      <c r="L287" s="177"/>
      <c r="M287" s="185"/>
      <c r="N287" s="246"/>
      <c r="O287" s="186"/>
      <c r="P287" s="281"/>
      <c r="Q287" s="43"/>
      <c r="S287" s="273">
        <f t="shared" si="17"/>
        <v>0.17</v>
      </c>
      <c r="T287" s="56">
        <f t="shared" si="18"/>
        <v>0</v>
      </c>
    </row>
    <row r="288" spans="12:20" x14ac:dyDescent="0.2">
      <c r="L288" s="177"/>
      <c r="M288" s="185"/>
      <c r="N288" s="246"/>
      <c r="O288" s="186"/>
      <c r="P288" s="281"/>
      <c r="Q288" s="43"/>
      <c r="S288" s="273">
        <f t="shared" si="17"/>
        <v>0.17</v>
      </c>
      <c r="T288" s="56">
        <f t="shared" si="18"/>
        <v>0</v>
      </c>
    </row>
    <row r="289" spans="12:20" x14ac:dyDescent="0.2">
      <c r="L289" s="177"/>
      <c r="M289" s="185"/>
      <c r="N289" s="246"/>
      <c r="O289" s="186"/>
      <c r="P289" s="281"/>
      <c r="Q289" s="43"/>
      <c r="S289" s="273">
        <f t="shared" si="17"/>
        <v>0.17</v>
      </c>
      <c r="T289" s="56">
        <f t="shared" si="18"/>
        <v>0</v>
      </c>
    </row>
    <row r="290" spans="12:20" x14ac:dyDescent="0.2">
      <c r="L290" s="177"/>
      <c r="M290" s="185"/>
      <c r="N290" s="246"/>
      <c r="O290" s="186"/>
      <c r="P290" s="281"/>
      <c r="Q290" s="43"/>
      <c r="S290" s="273">
        <f t="shared" si="17"/>
        <v>0.17</v>
      </c>
      <c r="T290" s="56">
        <f t="shared" si="18"/>
        <v>0</v>
      </c>
    </row>
    <row r="291" spans="12:20" x14ac:dyDescent="0.2">
      <c r="L291" s="177"/>
      <c r="M291" s="185"/>
      <c r="N291" s="246"/>
      <c r="O291" s="186"/>
      <c r="P291" s="281"/>
      <c r="Q291" s="43"/>
      <c r="S291" s="273">
        <f t="shared" si="17"/>
        <v>0.17</v>
      </c>
      <c r="T291" s="56">
        <f t="shared" si="18"/>
        <v>0</v>
      </c>
    </row>
    <row r="292" spans="12:20" x14ac:dyDescent="0.2">
      <c r="L292" s="177"/>
      <c r="M292" s="185"/>
      <c r="N292" s="246"/>
      <c r="O292" s="186"/>
      <c r="P292" s="281"/>
      <c r="Q292" s="43"/>
      <c r="S292" s="273">
        <f t="shared" si="17"/>
        <v>0.17</v>
      </c>
      <c r="T292" s="56">
        <f t="shared" si="18"/>
        <v>0</v>
      </c>
    </row>
    <row r="293" spans="12:20" x14ac:dyDescent="0.2">
      <c r="L293" s="177"/>
      <c r="M293" s="185"/>
      <c r="N293" s="246"/>
      <c r="O293" s="186"/>
      <c r="P293" s="281"/>
      <c r="Q293" s="43"/>
      <c r="S293" s="273">
        <f t="shared" si="17"/>
        <v>0.17</v>
      </c>
      <c r="T293" s="56">
        <f t="shared" si="18"/>
        <v>0</v>
      </c>
    </row>
    <row r="294" spans="12:20" x14ac:dyDescent="0.2">
      <c r="L294" s="177"/>
      <c r="M294" s="185"/>
      <c r="N294" s="246"/>
      <c r="O294" s="186"/>
      <c r="P294" s="281"/>
      <c r="Q294" s="43"/>
      <c r="S294" s="273">
        <f t="shared" si="17"/>
        <v>0.17</v>
      </c>
      <c r="T294" s="56">
        <f t="shared" si="18"/>
        <v>0</v>
      </c>
    </row>
    <row r="295" spans="12:20" x14ac:dyDescent="0.2">
      <c r="L295" s="177"/>
      <c r="M295" s="185"/>
      <c r="N295" s="246"/>
      <c r="O295" s="186"/>
      <c r="P295" s="281"/>
      <c r="Q295" s="43"/>
      <c r="S295" s="273">
        <f t="shared" si="17"/>
        <v>0.17</v>
      </c>
      <c r="T295" s="56">
        <f t="shared" si="18"/>
        <v>0</v>
      </c>
    </row>
    <row r="296" spans="12:20" x14ac:dyDescent="0.2">
      <c r="L296" s="177"/>
      <c r="M296" s="185"/>
      <c r="N296" s="246"/>
      <c r="O296" s="186"/>
      <c r="P296" s="281"/>
      <c r="Q296" s="43"/>
      <c r="S296" s="273">
        <f t="shared" si="17"/>
        <v>0.17</v>
      </c>
      <c r="T296" s="56">
        <f t="shared" si="18"/>
        <v>0</v>
      </c>
    </row>
    <row r="297" spans="12:20" x14ac:dyDescent="0.2">
      <c r="L297" s="177"/>
      <c r="M297" s="185"/>
      <c r="N297" s="246"/>
      <c r="O297" s="186"/>
      <c r="P297" s="281"/>
      <c r="Q297" s="43"/>
      <c r="S297" s="273">
        <f t="shared" si="17"/>
        <v>0.17</v>
      </c>
      <c r="T297" s="56">
        <f t="shared" si="18"/>
        <v>0</v>
      </c>
    </row>
    <row r="298" spans="12:20" ht="15" thickBot="1" x14ac:dyDescent="0.25">
      <c r="L298" s="189"/>
      <c r="M298" s="190"/>
      <c r="N298" s="247"/>
      <c r="O298" s="190"/>
      <c r="P298" s="282"/>
      <c r="Q298" s="43"/>
      <c r="S298" s="273">
        <f t="shared" si="17"/>
        <v>0.17</v>
      </c>
      <c r="T298" s="56">
        <f t="shared" si="18"/>
        <v>0</v>
      </c>
    </row>
    <row r="299" spans="12:20" ht="15.75" x14ac:dyDescent="0.2">
      <c r="L299" s="10"/>
      <c r="M299" s="15"/>
      <c r="N299" s="15"/>
      <c r="O299" s="38"/>
      <c r="P299" s="38"/>
      <c r="Q299" s="38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I11:I44">
    <cfRule type="expression" dxfId="9" priority="10" stopIfTrue="1">
      <formula>$C$6=$AF$1</formula>
    </cfRule>
  </conditionalFormatting>
  <conditionalFormatting sqref="L11:Q298">
    <cfRule type="expression" dxfId="8" priority="9" stopIfTrue="1">
      <formula>$M11=$AC$10</formula>
    </cfRule>
  </conditionalFormatting>
  <conditionalFormatting sqref="M5:N7">
    <cfRule type="expression" dxfId="7" priority="8" stopIfTrue="1">
      <formula>$C$6=$AF$1</formula>
    </cfRule>
  </conditionalFormatting>
  <conditionalFormatting sqref="H2:H3 H6:H7">
    <cfRule type="cellIs" dxfId="6" priority="6" stopIfTrue="1" operator="lessThan">
      <formula>0</formula>
    </cfRule>
    <cfRule type="cellIs" dxfId="5" priority="7" stopIfTrue="1" operator="greaterThan">
      <formula>0</formula>
    </cfRule>
  </conditionalFormatting>
  <conditionalFormatting sqref="E11:E44">
    <cfRule type="cellIs" dxfId="4" priority="4" stopIfTrue="1" operator="equal">
      <formula>$AD$2</formula>
    </cfRule>
  </conditionalFormatting>
  <conditionalFormatting sqref="D11:D44">
    <cfRule type="cellIs" dxfId="3" priority="3" stopIfTrue="1" operator="equal">
      <formula>$AE$1</formula>
    </cfRule>
  </conditionalFormatting>
  <conditionalFormatting sqref="J7">
    <cfRule type="cellIs" dxfId="2" priority="1" stopIfTrue="1" operator="lessThan">
      <formula>0</formula>
    </cfRule>
    <cfRule type="cellIs" dxfId="1" priority="2" stopIfTrue="1" operator="greaterThan">
      <formula>0</formula>
    </cfRule>
  </conditionalFormatting>
  <dataValidations count="7">
    <dataValidation type="custom" showInputMessage="1" showErrorMessage="1" error="חובה למלא את שם הסעיף לפני מילוי הסכום" sqref="N11:N298">
      <formula1>ISTEXT(M11)</formula1>
    </dataValidation>
    <dataValidation type="list" showInputMessage="1" showErrorMessage="1" sqref="M11:M298">
      <formula1>$AC$10:$AC$44</formula1>
    </dataValidation>
    <dataValidation type="list" allowBlank="1" showInputMessage="1" sqref="O11:O298">
      <formula1>$AC$1:$AC$5</formula1>
    </dataValidation>
    <dataValidation type="list" allowBlank="1" showInputMessage="1" showErrorMessage="1" sqref="C6">
      <formula1>$AF$1:$AF$2</formula1>
    </dataValidation>
    <dataValidation type="list" allowBlank="1" showInputMessage="1" showErrorMessage="1" sqref="C7 D11:D44">
      <formula1>$AE$1:$AE$2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>
      <formula1>C26&lt;2500</formula1>
    </dataValidation>
    <dataValidation type="list" allowBlank="1" showInputMessage="1" showErrorMessage="1" sqref="U13:U48 E11:E44">
      <formula1>$AD$1:$AD$2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8" tint="0.79998168889431442"/>
  </sheetPr>
  <dimension ref="A1:AC49"/>
  <sheetViews>
    <sheetView showZeros="0" rightToLeft="1" zoomScale="95" zoomScaleNormal="9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defaultColWidth="9.125" defaultRowHeight="14.25" x14ac:dyDescent="0.2"/>
  <cols>
    <col min="1" max="1" width="2.75" style="46" customWidth="1"/>
    <col min="2" max="2" width="31" style="46" bestFit="1" customWidth="1"/>
    <col min="3" max="14" width="8.375" style="201" bestFit="1" customWidth="1"/>
    <col min="15" max="15" width="13" style="46" customWidth="1"/>
    <col min="16" max="16" width="8.375" style="46" bestFit="1" customWidth="1"/>
    <col min="17" max="19" width="9.125" style="46"/>
    <col min="20" max="20" width="9.125" style="46" customWidth="1"/>
    <col min="21" max="29" width="9.125" style="46" hidden="1" customWidth="1"/>
    <col min="30" max="16384" width="9.125" style="46"/>
  </cols>
  <sheetData>
    <row r="1" spans="1:29" ht="15.75" thickBot="1" x14ac:dyDescent="0.3">
      <c r="A1" s="218"/>
      <c r="B1" s="218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19" t="s">
        <v>137</v>
      </c>
      <c r="P1" s="263" t="s">
        <v>124</v>
      </c>
      <c r="Q1" s="218"/>
      <c r="R1" s="218"/>
      <c r="S1" s="218"/>
      <c r="T1" s="218"/>
      <c r="AB1" s="46" t="s">
        <v>139</v>
      </c>
      <c r="AC1" s="46" t="s">
        <v>140</v>
      </c>
    </row>
    <row r="2" spans="1:29" ht="15.75" thickBot="1" x14ac:dyDescent="0.3">
      <c r="A2" s="211"/>
      <c r="B2" s="215"/>
      <c r="C2" s="258" t="str">
        <f>ינו!C4</f>
        <v>ינואר</v>
      </c>
      <c r="D2" s="259" t="str">
        <f>פבר!C4</f>
        <v>פברואר</v>
      </c>
      <c r="E2" s="259" t="str">
        <f>מרץ!C4</f>
        <v>מרץ</v>
      </c>
      <c r="F2" s="259" t="str">
        <f>אפר!C4</f>
        <v>אפריל</v>
      </c>
      <c r="G2" s="259" t="str">
        <f>מאי!C4</f>
        <v>מאי</v>
      </c>
      <c r="H2" s="259" t="str">
        <f>יונ!C4</f>
        <v>יוני</v>
      </c>
      <c r="I2" s="259" t="str">
        <f>יול!C4</f>
        <v>יולי</v>
      </c>
      <c r="J2" s="259" t="str">
        <f>אוג!C4</f>
        <v>אוגוסט</v>
      </c>
      <c r="K2" s="259" t="str">
        <f>ספט!C4</f>
        <v>ספטמבר</v>
      </c>
      <c r="L2" s="259" t="str">
        <f>אוק!C4</f>
        <v>אוקטובר</v>
      </c>
      <c r="M2" s="259" t="str">
        <f>נוב!C4</f>
        <v>נובמבר</v>
      </c>
      <c r="N2" s="260" t="str">
        <f>דצמ!C4</f>
        <v>דצמבר</v>
      </c>
      <c r="O2" s="220" t="s">
        <v>112</v>
      </c>
      <c r="P2" s="264" t="s">
        <v>135</v>
      </c>
      <c r="Q2" s="218"/>
      <c r="R2" s="218"/>
      <c r="S2" s="218"/>
      <c r="T2" s="218"/>
      <c r="AB2" s="46" t="s">
        <v>141</v>
      </c>
    </row>
    <row r="3" spans="1:29" ht="15" x14ac:dyDescent="0.25">
      <c r="A3" s="477" t="s">
        <v>111</v>
      </c>
      <c r="B3" s="243" t="s">
        <v>106</v>
      </c>
      <c r="C3" s="222">
        <f>ינו!$N$4</f>
        <v>0</v>
      </c>
      <c r="D3" s="223">
        <f>פבר!$N$4</f>
        <v>0</v>
      </c>
      <c r="E3" s="223">
        <f>מרץ!$N$4</f>
        <v>0</v>
      </c>
      <c r="F3" s="223">
        <f>אפר!$N$4</f>
        <v>0</v>
      </c>
      <c r="G3" s="223">
        <f>מאי!$N$4</f>
        <v>0</v>
      </c>
      <c r="H3" s="223">
        <f>יונ!$N$4</f>
        <v>0</v>
      </c>
      <c r="I3" s="223">
        <f>יול!$N$4</f>
        <v>0</v>
      </c>
      <c r="J3" s="223">
        <f>אוג!$N$4</f>
        <v>0</v>
      </c>
      <c r="K3" s="223">
        <f>ספט!$N$4</f>
        <v>0</v>
      </c>
      <c r="L3" s="223">
        <f>אוק!$N$4</f>
        <v>0</v>
      </c>
      <c r="M3" s="223">
        <f>נוב!$N$4</f>
        <v>0</v>
      </c>
      <c r="N3" s="224">
        <f>דצמ!$N$4</f>
        <v>0</v>
      </c>
      <c r="O3" s="225"/>
      <c r="P3" s="226">
        <f>AVERAGE(INDEX($C$2:$N$45,W3,MATCH($P$1,$C$2:$N$2,0)):INDEX($C$2:$N$45,W3,MATCH($P$2,$C$2:$N$2,0)))</f>
        <v>0</v>
      </c>
      <c r="Q3" s="261"/>
      <c r="R3" s="218"/>
      <c r="S3" s="218"/>
      <c r="T3" s="218"/>
      <c r="W3" s="46">
        <v>2</v>
      </c>
    </row>
    <row r="4" spans="1:29" ht="15" x14ac:dyDescent="0.25">
      <c r="A4" s="478"/>
      <c r="B4" s="244" t="s">
        <v>107</v>
      </c>
      <c r="C4" s="227">
        <f>ינו!$N$3</f>
        <v>0</v>
      </c>
      <c r="D4" s="228">
        <f>פבר!$N$3</f>
        <v>0</v>
      </c>
      <c r="E4" s="228">
        <f>מרץ!$N$3</f>
        <v>0</v>
      </c>
      <c r="F4" s="228">
        <f>אפר!$N$3</f>
        <v>0</v>
      </c>
      <c r="G4" s="228">
        <f>מאי!$N$3</f>
        <v>0</v>
      </c>
      <c r="H4" s="228">
        <f>יונ!$N$3</f>
        <v>0</v>
      </c>
      <c r="I4" s="228">
        <f>יול!$N$3</f>
        <v>0</v>
      </c>
      <c r="J4" s="228">
        <f>אוג!$N$3</f>
        <v>0</v>
      </c>
      <c r="K4" s="228">
        <f>ספט!$N$3</f>
        <v>0</v>
      </c>
      <c r="L4" s="228">
        <f>אוק!$N$3</f>
        <v>0</v>
      </c>
      <c r="M4" s="228">
        <f>נוב!$N$3</f>
        <v>0</v>
      </c>
      <c r="N4" s="229">
        <f>דצמ!$N$3</f>
        <v>0</v>
      </c>
      <c r="O4" s="225"/>
      <c r="P4" s="230">
        <f>AVERAGE(INDEX($C$2:$N$45,W4,MATCH($P$1,$C$2:$N$2,0)):INDEX($C$2:$N$45,W4,MATCH($P$2,$C$2:$N$2,0)))</f>
        <v>0</v>
      </c>
      <c r="Q4" s="262"/>
      <c r="R4" s="218"/>
      <c r="S4" s="218"/>
      <c r="T4" s="218"/>
      <c r="W4" s="46">
        <f>W3+1</f>
        <v>3</v>
      </c>
    </row>
    <row r="5" spans="1:29" ht="15" x14ac:dyDescent="0.25">
      <c r="A5" s="478"/>
      <c r="B5" s="216" t="s">
        <v>108</v>
      </c>
      <c r="C5" s="227">
        <f>ינו!$H$2</f>
        <v>0</v>
      </c>
      <c r="D5" s="228">
        <f>פבר!$H$2</f>
        <v>0</v>
      </c>
      <c r="E5" s="228">
        <f>מרץ!$H$2</f>
        <v>0</v>
      </c>
      <c r="F5" s="228">
        <f>אפר!$H$2</f>
        <v>0</v>
      </c>
      <c r="G5" s="228">
        <f>מאי!$H$2</f>
        <v>0</v>
      </c>
      <c r="H5" s="228">
        <f>יונ!$H$2</f>
        <v>0</v>
      </c>
      <c r="I5" s="228">
        <f>יול!$H$2</f>
        <v>0</v>
      </c>
      <c r="J5" s="228">
        <f>אוג!$H$2</f>
        <v>0</v>
      </c>
      <c r="K5" s="228">
        <f>ספט!$H$2</f>
        <v>0</v>
      </c>
      <c r="L5" s="228">
        <f>אוק!$H$2</f>
        <v>0</v>
      </c>
      <c r="M5" s="228">
        <f>נוב!$H$2</f>
        <v>0</v>
      </c>
      <c r="N5" s="229">
        <f>דצמ!$H$2</f>
        <v>0</v>
      </c>
      <c r="O5" s="225"/>
      <c r="P5" s="230">
        <f>AVERAGE(INDEX($C$2:$N$45,W5,MATCH($P$1,$C$2:$N$2,0)):INDEX($C$2:$N$45,W5,MATCH($P$2,$C$2:$N$2,0)))</f>
        <v>0</v>
      </c>
      <c r="Q5" s="218"/>
      <c r="R5" s="218"/>
      <c r="S5" s="218"/>
      <c r="T5" s="218"/>
      <c r="W5" s="46">
        <f t="shared" ref="W5:W45" si="0">W4+1</f>
        <v>4</v>
      </c>
    </row>
    <row r="6" spans="1:29" ht="15" x14ac:dyDescent="0.25">
      <c r="A6" s="478"/>
      <c r="B6" s="216" t="s">
        <v>109</v>
      </c>
      <c r="C6" s="227">
        <f>ינו!$H$3</f>
        <v>0</v>
      </c>
      <c r="D6" s="228">
        <f>פבר!$H$3</f>
        <v>0</v>
      </c>
      <c r="E6" s="228">
        <f>מרץ!$H$3</f>
        <v>0</v>
      </c>
      <c r="F6" s="228">
        <f>אפר!$H$3</f>
        <v>0</v>
      </c>
      <c r="G6" s="228">
        <f>מאי!$H$3</f>
        <v>0</v>
      </c>
      <c r="H6" s="228">
        <f>יונ!$H$3</f>
        <v>0</v>
      </c>
      <c r="I6" s="228">
        <f>יול!$H$3</f>
        <v>0</v>
      </c>
      <c r="J6" s="228">
        <f>אוג!$H$3</f>
        <v>0</v>
      </c>
      <c r="K6" s="228">
        <f>ספט!$H$3</f>
        <v>0</v>
      </c>
      <c r="L6" s="228">
        <f>אוק!$H$3</f>
        <v>0</v>
      </c>
      <c r="M6" s="228">
        <f>נוב!$H$3</f>
        <v>0</v>
      </c>
      <c r="N6" s="229">
        <f>דצמ!$H$3</f>
        <v>0</v>
      </c>
      <c r="O6" s="225"/>
      <c r="P6" s="230">
        <f>AVERAGE(INDEX($C$2:$N$45,W6,MATCH($P$1,$C$2:$N$2,0)):INDEX($C$2:$N$45,W6,MATCH($P$2,$C$2:$N$2,0)))</f>
        <v>0</v>
      </c>
      <c r="Q6" s="218"/>
      <c r="R6" s="218"/>
      <c r="S6" s="218"/>
      <c r="T6" s="218"/>
      <c r="W6" s="46">
        <f t="shared" si="0"/>
        <v>5</v>
      </c>
    </row>
    <row r="7" spans="1:29" ht="15" x14ac:dyDescent="0.25">
      <c r="A7" s="478"/>
      <c r="B7" s="216" t="s">
        <v>110</v>
      </c>
      <c r="C7" s="227">
        <f>ינו!$N$7</f>
        <v>0</v>
      </c>
      <c r="D7" s="228">
        <f>פבר!$N$7</f>
        <v>0</v>
      </c>
      <c r="E7" s="228">
        <f>מרץ!$N$7</f>
        <v>0</v>
      </c>
      <c r="F7" s="228">
        <f>אפר!$N$7</f>
        <v>0</v>
      </c>
      <c r="G7" s="228">
        <f>מאי!$N$7</f>
        <v>0</v>
      </c>
      <c r="H7" s="228">
        <f>יונ!$N$7</f>
        <v>0</v>
      </c>
      <c r="I7" s="228">
        <f>יול!$N$7</f>
        <v>0</v>
      </c>
      <c r="J7" s="228">
        <f>אוג!$N$7</f>
        <v>0</v>
      </c>
      <c r="K7" s="228">
        <f>ספט!$N$7</f>
        <v>0</v>
      </c>
      <c r="L7" s="228">
        <f>אוק!$N$7</f>
        <v>0</v>
      </c>
      <c r="M7" s="228">
        <f>נוב!$N$7</f>
        <v>0</v>
      </c>
      <c r="N7" s="229">
        <f>דצמ!$N$7</f>
        <v>0</v>
      </c>
      <c r="O7" s="225"/>
      <c r="P7" s="230">
        <f>AVERAGE(INDEX($C$2:$N$45,W7,MATCH($P$1,$C$2:$N$2,0)):INDEX($C$2:$N$45,W7,MATCH($P$2,$C$2:$N$2,0)))</f>
        <v>0</v>
      </c>
      <c r="Q7" s="218"/>
      <c r="R7" s="218"/>
      <c r="S7" s="218"/>
      <c r="T7" s="218"/>
      <c r="W7" s="46">
        <f t="shared" si="0"/>
        <v>6</v>
      </c>
    </row>
    <row r="8" spans="1:29" ht="15" x14ac:dyDescent="0.25">
      <c r="A8" s="478"/>
      <c r="B8" s="216" t="s">
        <v>16</v>
      </c>
      <c r="C8" s="227">
        <f>ינו!$H$4</f>
        <v>0</v>
      </c>
      <c r="D8" s="228">
        <f>פבר!$H$4</f>
        <v>0</v>
      </c>
      <c r="E8" s="228">
        <f>מרץ!$H$4</f>
        <v>0</v>
      </c>
      <c r="F8" s="228">
        <f>אפר!$H$4</f>
        <v>0</v>
      </c>
      <c r="G8" s="228">
        <f>מאי!$H$4</f>
        <v>0</v>
      </c>
      <c r="H8" s="228">
        <f>יונ!$H$4</f>
        <v>0</v>
      </c>
      <c r="I8" s="228">
        <f>יול!$H$4</f>
        <v>0</v>
      </c>
      <c r="J8" s="228">
        <f>אוג!$H$4</f>
        <v>0</v>
      </c>
      <c r="K8" s="228">
        <f>ספט!$H$4</f>
        <v>0</v>
      </c>
      <c r="L8" s="228">
        <f>אוק!$H$4</f>
        <v>0</v>
      </c>
      <c r="M8" s="228">
        <f>נוב!$H$4</f>
        <v>0</v>
      </c>
      <c r="N8" s="229">
        <f>דצמ!$H$4</f>
        <v>0</v>
      </c>
      <c r="O8" s="225"/>
      <c r="P8" s="230">
        <f>AVERAGE(INDEX($C$2:$N$45,W8,MATCH($P$1,$C$2:$N$2,0)):INDEX($C$2:$N$45,W8,MATCH($P$2,$C$2:$N$2,0)))</f>
        <v>0</v>
      </c>
      <c r="Q8" s="218"/>
      <c r="R8" s="218"/>
      <c r="S8" s="218"/>
      <c r="T8" s="218"/>
      <c r="W8" s="46">
        <f t="shared" si="0"/>
        <v>7</v>
      </c>
    </row>
    <row r="9" spans="1:29" ht="15" x14ac:dyDescent="0.25">
      <c r="A9" s="478"/>
      <c r="B9" s="216" t="s">
        <v>104</v>
      </c>
      <c r="C9" s="227">
        <f>ינו!$H$5</f>
        <v>0</v>
      </c>
      <c r="D9" s="228">
        <f>פבר!$H$5</f>
        <v>0</v>
      </c>
      <c r="E9" s="228">
        <f>מרץ!$H$5</f>
        <v>0</v>
      </c>
      <c r="F9" s="228">
        <f>אפר!$H$5</f>
        <v>0</v>
      </c>
      <c r="G9" s="228">
        <f>מאי!$H$5</f>
        <v>0</v>
      </c>
      <c r="H9" s="228">
        <f>יונ!$H$5</f>
        <v>0</v>
      </c>
      <c r="I9" s="228">
        <f>יול!$H$5</f>
        <v>0</v>
      </c>
      <c r="J9" s="228">
        <f>אוג!$H$5</f>
        <v>0</v>
      </c>
      <c r="K9" s="228">
        <f>ספט!$H$5</f>
        <v>0</v>
      </c>
      <c r="L9" s="228">
        <f>אוק!$H$5</f>
        <v>0</v>
      </c>
      <c r="M9" s="228">
        <f>נוב!$H$5</f>
        <v>0</v>
      </c>
      <c r="N9" s="229">
        <f>דצמ!$H$5</f>
        <v>0</v>
      </c>
      <c r="O9" s="225"/>
      <c r="P9" s="230">
        <f>AVERAGE(INDEX($C$2:$N$45,W9,MATCH($P$1,$C$2:$N$2,0)):INDEX($C$2:$N$45,W9,MATCH($P$2,$C$2:$N$2,0)))</f>
        <v>0</v>
      </c>
      <c r="Q9" s="218"/>
      <c r="R9" s="218"/>
      <c r="S9" s="218"/>
      <c r="T9" s="218"/>
      <c r="W9" s="46">
        <f t="shared" si="0"/>
        <v>8</v>
      </c>
    </row>
    <row r="10" spans="1:29" ht="15" x14ac:dyDescent="0.25">
      <c r="A10" s="478"/>
      <c r="B10" s="216" t="s">
        <v>105</v>
      </c>
      <c r="C10" s="227">
        <f>ינו!$H$6</f>
        <v>0</v>
      </c>
      <c r="D10" s="228">
        <f>פבר!$H$6</f>
        <v>0</v>
      </c>
      <c r="E10" s="228">
        <f>מרץ!$H$6</f>
        <v>0</v>
      </c>
      <c r="F10" s="228">
        <f>אפר!$H$6</f>
        <v>0</v>
      </c>
      <c r="G10" s="228">
        <f>מאי!$H$6</f>
        <v>0</v>
      </c>
      <c r="H10" s="228">
        <f>יונ!$H$6</f>
        <v>0</v>
      </c>
      <c r="I10" s="228">
        <f>יול!$H$6</f>
        <v>0</v>
      </c>
      <c r="J10" s="228">
        <f>אוג!$H$6</f>
        <v>0</v>
      </c>
      <c r="K10" s="228">
        <f>ספט!$H$6</f>
        <v>0</v>
      </c>
      <c r="L10" s="228">
        <f>אוק!$H$6</f>
        <v>0</v>
      </c>
      <c r="M10" s="228">
        <f>נוב!$H$6</f>
        <v>0</v>
      </c>
      <c r="N10" s="229">
        <f>דצמ!$H$6</f>
        <v>0</v>
      </c>
      <c r="O10" s="225"/>
      <c r="P10" s="230">
        <f>AVERAGE(INDEX($C$2:$N$45,W10,MATCH($P$1,$C$2:$N$2,0)):INDEX($C$2:$N$45,W10,MATCH($P$2,$C$2:$N$2,0)))</f>
        <v>0</v>
      </c>
      <c r="Q10" s="218"/>
      <c r="R10" s="218"/>
      <c r="S10" s="218"/>
      <c r="T10" s="218"/>
      <c r="W10" s="46">
        <f t="shared" si="0"/>
        <v>9</v>
      </c>
    </row>
    <row r="11" spans="1:29" ht="15.75" thickBot="1" x14ac:dyDescent="0.3">
      <c r="A11" s="479"/>
      <c r="B11" s="217" t="s">
        <v>47</v>
      </c>
      <c r="C11" s="231">
        <f>ינו!$H$7</f>
        <v>0</v>
      </c>
      <c r="D11" s="232">
        <f>פבר!$H$7</f>
        <v>0</v>
      </c>
      <c r="E11" s="232">
        <f>מרץ!$H$7</f>
        <v>0</v>
      </c>
      <c r="F11" s="232">
        <f>אפר!$H$7</f>
        <v>0</v>
      </c>
      <c r="G11" s="232">
        <f>מאי!$H$7</f>
        <v>0</v>
      </c>
      <c r="H11" s="232">
        <f>יונ!$H$7</f>
        <v>0</v>
      </c>
      <c r="I11" s="232">
        <f>יול!$H$7</f>
        <v>0</v>
      </c>
      <c r="J11" s="232">
        <f>אוג!$H$7</f>
        <v>0</v>
      </c>
      <c r="K11" s="232">
        <f>ספט!$H$7</f>
        <v>0</v>
      </c>
      <c r="L11" s="232">
        <f>אוק!$H$7</f>
        <v>0</v>
      </c>
      <c r="M11" s="232">
        <f>נוב!$H$7</f>
        <v>0</v>
      </c>
      <c r="N11" s="233">
        <f>דצמ!$H$7</f>
        <v>0</v>
      </c>
      <c r="O11" s="225"/>
      <c r="P11" s="234">
        <f>AVERAGE(INDEX($C$2:$N$45,W11,MATCH($P$1,$C$2:$N$2,0)):INDEX($C$2:$N$45,W11,MATCH($P$2,$C$2:$N$2,0)))</f>
        <v>0</v>
      </c>
      <c r="Q11" s="218"/>
      <c r="R11" s="218"/>
      <c r="S11" s="218"/>
      <c r="T11" s="218"/>
      <c r="U11" s="480" t="s">
        <v>136</v>
      </c>
      <c r="V11" s="480"/>
      <c r="W11" s="46">
        <f t="shared" si="0"/>
        <v>10</v>
      </c>
    </row>
    <row r="12" spans="1:29" ht="15.75" customHeight="1" thickTop="1" x14ac:dyDescent="0.2">
      <c r="A12" s="481" t="s">
        <v>107</v>
      </c>
      <c r="B12" s="212" t="str">
        <f>IF(AC12=$AB$1,IF(AB12=$AB$1,דצמ!B11,$AB$2),$AB$2)</f>
        <v>שכר דירה</v>
      </c>
      <c r="C12" s="235">
        <f>ינו!$C$11</f>
        <v>0</v>
      </c>
      <c r="D12" s="236">
        <f>פבר!$C$11</f>
        <v>0</v>
      </c>
      <c r="E12" s="236">
        <f>מרץ!$C$11</f>
        <v>0</v>
      </c>
      <c r="F12" s="236">
        <f>אפר!$C$11</f>
        <v>0</v>
      </c>
      <c r="G12" s="236">
        <f>מאי!$C$11</f>
        <v>0</v>
      </c>
      <c r="H12" s="236">
        <f>יונ!$C$11</f>
        <v>0</v>
      </c>
      <c r="I12" s="236">
        <f>יול!$C$11</f>
        <v>0</v>
      </c>
      <c r="J12" s="236">
        <f>אוג!$C$11</f>
        <v>0</v>
      </c>
      <c r="K12" s="236">
        <f>ספט!$C$11</f>
        <v>0</v>
      </c>
      <c r="L12" s="236">
        <f>אוק!$C$11</f>
        <v>0</v>
      </c>
      <c r="M12" s="236">
        <f>נוב!$C$11</f>
        <v>0</v>
      </c>
      <c r="N12" s="237">
        <f>דצמ!$C$11</f>
        <v>0</v>
      </c>
      <c r="O12" s="225"/>
      <c r="P12" s="238">
        <f>AVERAGE(INDEX($C$2:$N$45,W12,MATCH($P$1,$C$2:$N$2,0)):INDEX($C$2:$N$45,W12,MATCH($P$2,$C$2:$N$2,0)))</f>
        <v>0</v>
      </c>
      <c r="Q12" s="218"/>
      <c r="R12" s="218"/>
      <c r="S12" s="218"/>
      <c r="T12" s="218"/>
      <c r="U12" s="46" t="s">
        <v>124</v>
      </c>
      <c r="V12" s="46">
        <v>1</v>
      </c>
      <c r="W12" s="46">
        <f t="shared" si="0"/>
        <v>11</v>
      </c>
      <c r="AB12" s="46" t="str">
        <f>IF(ינו!B11=פבר!B11,IF(פבר!B11=מרץ!B11,IF(מרץ!B11=אפר!B11,IF(אפר!B11=מאי!B11,IF(מאי!B11=יונ!B11,$AB$1,$AC$1),$AC$1),$AC$1),$AC$1),$AC$1)</f>
        <v>זהה</v>
      </c>
      <c r="AC12" s="46" t="str">
        <f>IF(יונ!B11=יול!B11,IF(יול!B11=אוג!B11,IF(אוג!B11=ספט!B11,IF(ספט!B11=אוק!B11,IF(אוק!B11=נוב!B11,IF(נוב!B11=דצמ!B11,$AB$1,$AC$1),$AC$1),$AC$1),$AC$1),$AC$1),$AC$1)</f>
        <v>זהה</v>
      </c>
    </row>
    <row r="13" spans="1:29" x14ac:dyDescent="0.2">
      <c r="A13" s="482"/>
      <c r="B13" s="213" t="str">
        <f>IF(AC13=$AB$1,IF(AB13=$AB$1,דצמ!B12,$AB$2),$AB$2)</f>
        <v>ארנונה</v>
      </c>
      <c r="C13" s="227">
        <f>ינו!$C$12</f>
        <v>0</v>
      </c>
      <c r="D13" s="228">
        <f>פבר!$C$12</f>
        <v>0</v>
      </c>
      <c r="E13" s="228">
        <f>מרץ!$C$12</f>
        <v>0</v>
      </c>
      <c r="F13" s="228">
        <f>אפר!$C$12</f>
        <v>0</v>
      </c>
      <c r="G13" s="228">
        <f>מאי!$C$12</f>
        <v>0</v>
      </c>
      <c r="H13" s="228">
        <f>יונ!$C$12</f>
        <v>0</v>
      </c>
      <c r="I13" s="228">
        <f>יול!$C$12</f>
        <v>0</v>
      </c>
      <c r="J13" s="228">
        <f>אוג!$C$12</f>
        <v>0</v>
      </c>
      <c r="K13" s="228">
        <f>ספט!$C$12</f>
        <v>0</v>
      </c>
      <c r="L13" s="228">
        <f>אוק!$C$12</f>
        <v>0</v>
      </c>
      <c r="M13" s="228">
        <f>נוב!$C$12</f>
        <v>0</v>
      </c>
      <c r="N13" s="229">
        <f>דצמ!$C$12</f>
        <v>0</v>
      </c>
      <c r="O13" s="225"/>
      <c r="P13" s="230">
        <f>AVERAGE(INDEX($C$2:$N$45,W13,MATCH($P$1,$C$2:$N$2,0)):INDEX($C$2:$N$45,W13,MATCH($P$2,$C$2:$N$2,0)))</f>
        <v>0</v>
      </c>
      <c r="Q13" s="218"/>
      <c r="R13" s="218"/>
      <c r="S13" s="218"/>
      <c r="T13" s="218"/>
      <c r="U13" s="46" t="s">
        <v>125</v>
      </c>
      <c r="V13" s="46">
        <v>2</v>
      </c>
      <c r="W13" s="46">
        <f t="shared" si="0"/>
        <v>12</v>
      </c>
      <c r="AB13" s="46" t="str">
        <f>IF(ינו!B12=פבר!B12,IF(פבר!B12=מרץ!B12,IF(מרץ!B12=אפר!B12,IF(אפר!B12=מאי!B12,IF(מאי!B12=יונ!B12,$AB$1,$AC$1),$AC$1),$AC$1),$AC$1),$AC$1)</f>
        <v>זהה</v>
      </c>
      <c r="AC13" s="46" t="str">
        <f>IF(יונ!B12=יול!B12,IF(יול!B12=אוג!B12,IF(אוג!B12=ספט!B12,IF(ספט!B12=אוק!B12,IF(אוק!B12=נוב!B12,IF(נוב!B12=דצמ!B12,$AB$1,$AC$1),$AC$1),$AC$1),$AC$1),$AC$1),$AC$1)</f>
        <v>זהה</v>
      </c>
    </row>
    <row r="14" spans="1:29" x14ac:dyDescent="0.2">
      <c r="A14" s="482"/>
      <c r="B14" s="213" t="str">
        <f>IF(AC14=$AB$1,IF(AB14=$AB$1,דצמ!B13,$AB$2),$AB$2)</f>
        <v>ועד בית</v>
      </c>
      <c r="C14" s="227">
        <f>ינו!$C$13</f>
        <v>0</v>
      </c>
      <c r="D14" s="228">
        <f>פבר!$C$13</f>
        <v>0</v>
      </c>
      <c r="E14" s="228">
        <f>מרץ!$C$13</f>
        <v>0</v>
      </c>
      <c r="F14" s="228">
        <f>אפר!$C$13</f>
        <v>0</v>
      </c>
      <c r="G14" s="228">
        <f>מאי!$C$13</f>
        <v>0</v>
      </c>
      <c r="H14" s="228">
        <f>יונ!$C$13</f>
        <v>0</v>
      </c>
      <c r="I14" s="228">
        <f>יול!$C$13</f>
        <v>0</v>
      </c>
      <c r="J14" s="228">
        <f>אוג!$C$13</f>
        <v>0</v>
      </c>
      <c r="K14" s="228">
        <f>ספט!$C$13</f>
        <v>0</v>
      </c>
      <c r="L14" s="228">
        <f>אוק!$C$13</f>
        <v>0</v>
      </c>
      <c r="M14" s="228">
        <f>נוב!$C$13</f>
        <v>0</v>
      </c>
      <c r="N14" s="229">
        <f>דצמ!$C$13</f>
        <v>0</v>
      </c>
      <c r="O14" s="225"/>
      <c r="P14" s="230">
        <f>AVERAGE(INDEX($C$2:$N$45,W14,MATCH($P$1,$C$2:$N$2,0)):INDEX($C$2:$N$45,W14,MATCH($P$2,$C$2:$N$2,0)))</f>
        <v>0</v>
      </c>
      <c r="Q14" s="218"/>
      <c r="R14" s="218"/>
      <c r="S14" s="218"/>
      <c r="T14" s="218"/>
      <c r="U14" s="46" t="s">
        <v>126</v>
      </c>
      <c r="V14" s="46">
        <v>3</v>
      </c>
      <c r="W14" s="46">
        <f t="shared" si="0"/>
        <v>13</v>
      </c>
      <c r="AB14" s="46" t="str">
        <f>IF(ינו!B13=פבר!B13,IF(פבר!B13=מרץ!B13,IF(מרץ!B13=אפר!B13,IF(אפר!B13=מאי!B13,IF(מאי!B13=יונ!B13,$AB$1,$AC$1),$AC$1),$AC$1),$AC$1),$AC$1)</f>
        <v>זהה</v>
      </c>
      <c r="AC14" s="46" t="str">
        <f>IF(יונ!B13=יול!B13,IF(יול!B13=אוג!B13,IF(אוג!B13=ספט!B13,IF(ספט!B13=אוק!B13,IF(אוק!B13=נוב!B13,IF(נוב!B13=דצמ!B13,$AB$1,$AC$1),$AC$1),$AC$1),$AC$1),$AC$1),$AC$1)</f>
        <v>זהה</v>
      </c>
    </row>
    <row r="15" spans="1:29" x14ac:dyDescent="0.2">
      <c r="A15" s="482"/>
      <c r="B15" s="213" t="str">
        <f>IF(AC15=$AB$1,IF(AB15=$AB$1,דצמ!B14,$AB$2),$AB$2)</f>
        <v>חשמל</v>
      </c>
      <c r="C15" s="227">
        <f>ינו!$C$14</f>
        <v>0</v>
      </c>
      <c r="D15" s="228">
        <f>פבר!$C$14</f>
        <v>0</v>
      </c>
      <c r="E15" s="228">
        <f>מרץ!$C$14</f>
        <v>0</v>
      </c>
      <c r="F15" s="228">
        <f>אפר!$C$14</f>
        <v>0</v>
      </c>
      <c r="G15" s="228">
        <f>מאי!$C$14</f>
        <v>0</v>
      </c>
      <c r="H15" s="228">
        <f>יונ!$C$14</f>
        <v>0</v>
      </c>
      <c r="I15" s="228">
        <f>יול!$C$14</f>
        <v>0</v>
      </c>
      <c r="J15" s="228">
        <f>אוג!$C$14</f>
        <v>0</v>
      </c>
      <c r="K15" s="228">
        <f>ספט!$C$14</f>
        <v>0</v>
      </c>
      <c r="L15" s="228">
        <f>אוק!$C$14</f>
        <v>0</v>
      </c>
      <c r="M15" s="228">
        <f>נוב!$C$14</f>
        <v>0</v>
      </c>
      <c r="N15" s="229">
        <f>דצמ!$C$14</f>
        <v>0</v>
      </c>
      <c r="O15" s="225"/>
      <c r="P15" s="230">
        <f>AVERAGE(INDEX($C$2:$N$45,W15,MATCH($P$1,$C$2:$N$2,0)):INDEX($C$2:$N$45,W15,MATCH($P$2,$C$2:$N$2,0)))</f>
        <v>0</v>
      </c>
      <c r="Q15" s="218"/>
      <c r="R15" s="218"/>
      <c r="S15" s="218"/>
      <c r="T15" s="218"/>
      <c r="U15" s="46" t="s">
        <v>127</v>
      </c>
      <c r="V15" s="46">
        <v>4</v>
      </c>
      <c r="W15" s="46">
        <f t="shared" si="0"/>
        <v>14</v>
      </c>
      <c r="AB15" s="46" t="str">
        <f>IF(ינו!B14=פבר!B14,IF(פבר!B14=מרץ!B14,IF(מרץ!B14=אפר!B14,IF(אפר!B14=מאי!B14,IF(מאי!B14=יונ!B14,$AB$1,$AC$1),$AC$1),$AC$1),$AC$1),$AC$1)</f>
        <v>זהה</v>
      </c>
      <c r="AC15" s="46" t="str">
        <f>IF(יונ!B14=יול!B14,IF(יול!B14=אוג!B14,IF(אוג!B14=ספט!B14,IF(ספט!B14=אוק!B14,IF(אוק!B14=נוב!B14,IF(נוב!B14=דצמ!B14,$AB$1,$AC$1),$AC$1),$AC$1),$AC$1),$AC$1),$AC$1)</f>
        <v>זהה</v>
      </c>
    </row>
    <row r="16" spans="1:29" x14ac:dyDescent="0.2">
      <c r="A16" s="482"/>
      <c r="B16" s="213" t="str">
        <f>IF(AC16=$AB$1,IF(AB16=$AB$1,דצמ!B15,$AB$2),$AB$2)</f>
        <v>מים</v>
      </c>
      <c r="C16" s="227">
        <f>ינו!$C$15</f>
        <v>0</v>
      </c>
      <c r="D16" s="228">
        <f>פבר!$C$15</f>
        <v>0</v>
      </c>
      <c r="E16" s="228">
        <f>מרץ!$C$15</f>
        <v>0</v>
      </c>
      <c r="F16" s="228">
        <f>אפר!$C$15</f>
        <v>0</v>
      </c>
      <c r="G16" s="228">
        <f>מאי!$C$15</f>
        <v>0</v>
      </c>
      <c r="H16" s="228">
        <f>יונ!$C$15</f>
        <v>0</v>
      </c>
      <c r="I16" s="228">
        <f>יול!$C$15</f>
        <v>0</v>
      </c>
      <c r="J16" s="228">
        <f>אוג!$C$15</f>
        <v>0</v>
      </c>
      <c r="K16" s="228">
        <f>ספט!$C$15</f>
        <v>0</v>
      </c>
      <c r="L16" s="228">
        <f>אוק!$C$15</f>
        <v>0</v>
      </c>
      <c r="M16" s="228">
        <f>נוב!$C$15</f>
        <v>0</v>
      </c>
      <c r="N16" s="229">
        <f>דצמ!$C$15</f>
        <v>0</v>
      </c>
      <c r="O16" s="225"/>
      <c r="P16" s="230">
        <f>AVERAGE(INDEX($C$2:$N$45,W16,MATCH($P$1,$C$2:$N$2,0)):INDEX($C$2:$N$45,W16,MATCH($P$2,$C$2:$N$2,0)))</f>
        <v>0</v>
      </c>
      <c r="Q16" s="218"/>
      <c r="R16" s="218"/>
      <c r="S16" s="218"/>
      <c r="T16" s="218"/>
      <c r="U16" s="46" t="s">
        <v>128</v>
      </c>
      <c r="V16" s="46">
        <v>5</v>
      </c>
      <c r="W16" s="46">
        <f t="shared" si="0"/>
        <v>15</v>
      </c>
      <c r="AB16" s="46" t="str">
        <f>IF(ינו!B15=פבר!B15,IF(פבר!B15=מרץ!B15,IF(מרץ!B15=אפר!B15,IF(אפר!B15=מאי!B15,IF(מאי!B15=יונ!B15,$AB$1,$AC$1),$AC$1),$AC$1),$AC$1),$AC$1)</f>
        <v>זהה</v>
      </c>
      <c r="AC16" s="46" t="str">
        <f>IF(יונ!B15=יול!B15,IF(יול!B15=אוג!B15,IF(אוג!B15=ספט!B15,IF(ספט!B15=אוק!B15,IF(אוק!B15=נוב!B15,IF(נוב!B15=דצמ!B15,$AB$1,$AC$1),$AC$1),$AC$1),$AC$1),$AC$1),$AC$1)</f>
        <v>זהה</v>
      </c>
    </row>
    <row r="17" spans="1:29" x14ac:dyDescent="0.2">
      <c r="A17" s="482"/>
      <c r="B17" s="213" t="str">
        <f>IF(AC17=$AB$1,IF(AB17=$AB$1,דצמ!B16,$AB$2),$AB$2)</f>
        <v>טלפון ואינטרנט</v>
      </c>
      <c r="C17" s="227">
        <f>ינו!$C$16</f>
        <v>0</v>
      </c>
      <c r="D17" s="228">
        <f>פבר!$C$16</f>
        <v>0</v>
      </c>
      <c r="E17" s="228">
        <f>מרץ!$C$16</f>
        <v>0</v>
      </c>
      <c r="F17" s="228">
        <f>אפר!$C$16</f>
        <v>0</v>
      </c>
      <c r="G17" s="228">
        <f>מאי!$C$16</f>
        <v>0</v>
      </c>
      <c r="H17" s="228">
        <f>יונ!$C$16</f>
        <v>0</v>
      </c>
      <c r="I17" s="228">
        <f>יול!$C$16</f>
        <v>0</v>
      </c>
      <c r="J17" s="228">
        <f>אוג!$C$16</f>
        <v>0</v>
      </c>
      <c r="K17" s="228">
        <f>ספט!$C$16</f>
        <v>0</v>
      </c>
      <c r="L17" s="228">
        <f>אוק!$C$16</f>
        <v>0</v>
      </c>
      <c r="M17" s="228">
        <f>נוב!$C$16</f>
        <v>0</v>
      </c>
      <c r="N17" s="229">
        <f>דצמ!$C$16</f>
        <v>0</v>
      </c>
      <c r="O17" s="225"/>
      <c r="P17" s="230">
        <f>AVERAGE(INDEX($C$2:$N$45,W17,MATCH($P$1,$C$2:$N$2,0)):INDEX($C$2:$N$45,W17,MATCH($P$2,$C$2:$N$2,0)))</f>
        <v>0</v>
      </c>
      <c r="Q17" s="218"/>
      <c r="R17" s="218"/>
      <c r="S17" s="218"/>
      <c r="T17" s="218"/>
      <c r="U17" s="46" t="s">
        <v>129</v>
      </c>
      <c r="V17" s="46">
        <v>6</v>
      </c>
      <c r="W17" s="46">
        <f t="shared" si="0"/>
        <v>16</v>
      </c>
      <c r="AB17" s="46" t="str">
        <f>IF(ינו!B16=פבר!B16,IF(פבר!B16=מרץ!B16,IF(מרץ!B16=אפר!B16,IF(אפר!B16=מאי!B16,IF(מאי!B16=יונ!B16,$AB$1,$AC$1),$AC$1),$AC$1),$AC$1),$AC$1)</f>
        <v>זהה</v>
      </c>
      <c r="AC17" s="46" t="str">
        <f>IF(יונ!B16=יול!B16,IF(יול!B16=אוג!B16,IF(אוג!B16=ספט!B16,IF(ספט!B16=אוק!B16,IF(אוק!B16=נוב!B16,IF(נוב!B16=דצמ!B16,$AB$1,$AC$1),$AC$1),$AC$1),$AC$1),$AC$1),$AC$1)</f>
        <v>זהה</v>
      </c>
    </row>
    <row r="18" spans="1:29" x14ac:dyDescent="0.2">
      <c r="A18" s="482"/>
      <c r="B18" s="213" t="str">
        <f>IF(AC18=$AB$1,IF(AB18=$AB$1,דצמ!B17,$AB$2),$AB$2)</f>
        <v>טלפון נייד</v>
      </c>
      <c r="C18" s="227">
        <f>ינו!$C$17</f>
        <v>0</v>
      </c>
      <c r="D18" s="228">
        <f>פבר!$C$17</f>
        <v>0</v>
      </c>
      <c r="E18" s="228">
        <f>מרץ!$C$17</f>
        <v>0</v>
      </c>
      <c r="F18" s="228">
        <f>אפר!$C$17</f>
        <v>0</v>
      </c>
      <c r="G18" s="228">
        <f>מאי!$C$17</f>
        <v>0</v>
      </c>
      <c r="H18" s="228">
        <f>יונ!$C$17</f>
        <v>0</v>
      </c>
      <c r="I18" s="228">
        <f>יול!$C$17</f>
        <v>0</v>
      </c>
      <c r="J18" s="228">
        <f>אוג!$C$17</f>
        <v>0</v>
      </c>
      <c r="K18" s="228">
        <f>ספט!$C$17</f>
        <v>0</v>
      </c>
      <c r="L18" s="228">
        <f>אוק!$C$17</f>
        <v>0</v>
      </c>
      <c r="M18" s="228">
        <f>נוב!$C$17</f>
        <v>0</v>
      </c>
      <c r="N18" s="229">
        <f>דצמ!$C$17</f>
        <v>0</v>
      </c>
      <c r="O18" s="225"/>
      <c r="P18" s="230">
        <f>AVERAGE(INDEX($C$2:$N$45,W18,MATCH($P$1,$C$2:$N$2,0)):INDEX($C$2:$N$45,W18,MATCH($P$2,$C$2:$N$2,0)))</f>
        <v>0</v>
      </c>
      <c r="Q18" s="218"/>
      <c r="R18" s="218"/>
      <c r="S18" s="218"/>
      <c r="T18" s="218"/>
      <c r="U18" s="46" t="s">
        <v>130</v>
      </c>
      <c r="V18" s="46">
        <v>7</v>
      </c>
      <c r="W18" s="46">
        <f t="shared" si="0"/>
        <v>17</v>
      </c>
      <c r="AB18" s="46" t="str">
        <f>IF(ינו!B17=פבר!B17,IF(פבר!B17=מרץ!B17,IF(מרץ!B17=אפר!B17,IF(אפר!B17=מאי!B17,IF(מאי!B17=יונ!B17,$AB$1,$AC$1),$AC$1),$AC$1),$AC$1),$AC$1)</f>
        <v>זהה</v>
      </c>
      <c r="AC18" s="46" t="str">
        <f>IF(יונ!B17=יול!B17,IF(יול!B17=אוג!B17,IF(אוג!B17=ספט!B17,IF(ספט!B17=אוק!B17,IF(אוק!B17=נוב!B17,IF(נוב!B17=דצמ!B17,$AB$1,$AC$1),$AC$1),$AC$1),$AC$1),$AC$1),$AC$1)</f>
        <v>זהה</v>
      </c>
    </row>
    <row r="19" spans="1:29" x14ac:dyDescent="0.2">
      <c r="A19" s="482"/>
      <c r="B19" s="213" t="str">
        <f>IF(AC19=$AB$1,IF(AB19=$AB$1,דצמ!B18,$AB$2),$AB$2)</f>
        <v>משכורות עובדים</v>
      </c>
      <c r="C19" s="227">
        <f>ינו!$C$18</f>
        <v>0</v>
      </c>
      <c r="D19" s="228">
        <f>פבר!$C$18</f>
        <v>0</v>
      </c>
      <c r="E19" s="228">
        <f>מרץ!$C$18</f>
        <v>0</v>
      </c>
      <c r="F19" s="228">
        <f>אפר!$C$18</f>
        <v>0</v>
      </c>
      <c r="G19" s="228">
        <f>מאי!$C$18</f>
        <v>0</v>
      </c>
      <c r="H19" s="228">
        <f>יונ!$C$18</f>
        <v>0</v>
      </c>
      <c r="I19" s="228">
        <f>יול!$C$18</f>
        <v>0</v>
      </c>
      <c r="J19" s="228">
        <f>אוג!$C$18</f>
        <v>0</v>
      </c>
      <c r="K19" s="228">
        <f>ספט!$C$18</f>
        <v>0</v>
      </c>
      <c r="L19" s="228">
        <f>אוק!$C$18</f>
        <v>0</v>
      </c>
      <c r="M19" s="228">
        <f>נוב!$C$18</f>
        <v>0</v>
      </c>
      <c r="N19" s="229">
        <f>דצמ!$C$18</f>
        <v>0</v>
      </c>
      <c r="O19" s="225"/>
      <c r="P19" s="230">
        <f>AVERAGE(INDEX($C$2:$N$45,W19,MATCH($P$1,$C$2:$N$2,0)):INDEX($C$2:$N$45,W19,MATCH($P$2,$C$2:$N$2,0)))</f>
        <v>0</v>
      </c>
      <c r="Q19" s="218"/>
      <c r="R19" s="218"/>
      <c r="S19" s="218"/>
      <c r="T19" s="218"/>
      <c r="U19" s="46" t="s">
        <v>131</v>
      </c>
      <c r="V19" s="46">
        <v>8</v>
      </c>
      <c r="W19" s="46">
        <f t="shared" si="0"/>
        <v>18</v>
      </c>
      <c r="AB19" s="46" t="str">
        <f>IF(ינו!B18=פבר!B18,IF(פבר!B18=מרץ!B18,IF(מרץ!B18=אפר!B18,IF(אפר!B18=מאי!B18,IF(מאי!B18=יונ!B18,$AB$1,$AC$1),$AC$1),$AC$1),$AC$1),$AC$1)</f>
        <v>זהה</v>
      </c>
      <c r="AC19" s="46" t="str">
        <f>IF(יונ!B18=יול!B18,IF(יול!B18=אוג!B18,IF(אוג!B18=ספט!B18,IF(ספט!B18=אוק!B18,IF(אוק!B18=נוב!B18,IF(נוב!B18=דצמ!B18,$AB$1,$AC$1),$AC$1),$AC$1),$AC$1),$AC$1),$AC$1)</f>
        <v>זהה</v>
      </c>
    </row>
    <row r="20" spans="1:29" x14ac:dyDescent="0.2">
      <c r="A20" s="482"/>
      <c r="B20" s="213" t="str">
        <f>IF(AC20=$AB$1,IF(AB20=$AB$1,דצמ!B19,$AB$2),$AB$2)</f>
        <v>ביטוח לאומי – עובדים (חלק מעביד)</v>
      </c>
      <c r="C20" s="227">
        <f>ינו!$C$19</f>
        <v>0</v>
      </c>
      <c r="D20" s="228">
        <f>פבר!$C$19</f>
        <v>0</v>
      </c>
      <c r="E20" s="228">
        <f>מרץ!$C$19</f>
        <v>0</v>
      </c>
      <c r="F20" s="228">
        <f>אפר!$C$19</f>
        <v>0</v>
      </c>
      <c r="G20" s="228">
        <f>מאי!$C$19</f>
        <v>0</v>
      </c>
      <c r="H20" s="228">
        <f>יונ!$C$19</f>
        <v>0</v>
      </c>
      <c r="I20" s="228">
        <f>יול!$C$19</f>
        <v>0</v>
      </c>
      <c r="J20" s="228">
        <f>אוג!$C$19</f>
        <v>0</v>
      </c>
      <c r="K20" s="228">
        <f>ספט!$C$19</f>
        <v>0</v>
      </c>
      <c r="L20" s="228">
        <f>אוק!$C$19</f>
        <v>0</v>
      </c>
      <c r="M20" s="228">
        <f>נוב!$C$19</f>
        <v>0</v>
      </c>
      <c r="N20" s="229">
        <f>דצמ!$C$19</f>
        <v>0</v>
      </c>
      <c r="O20" s="225"/>
      <c r="P20" s="230">
        <f>AVERAGE(INDEX($C$2:$N$45,W20,MATCH($P$1,$C$2:$N$2,0)):INDEX($C$2:$N$45,W20,MATCH($P$2,$C$2:$N$2,0)))</f>
        <v>0</v>
      </c>
      <c r="Q20" s="218"/>
      <c r="R20" s="218"/>
      <c r="S20" s="218"/>
      <c r="T20" s="218"/>
      <c r="U20" s="46" t="s">
        <v>132</v>
      </c>
      <c r="V20" s="46">
        <v>9</v>
      </c>
      <c r="W20" s="46">
        <f t="shared" si="0"/>
        <v>19</v>
      </c>
      <c r="AB20" s="46" t="str">
        <f>IF(ינו!B19=פבר!B19,IF(פבר!B19=מרץ!B19,IF(מרץ!B19=אפר!B19,IF(אפר!B19=מאי!B19,IF(מאי!B19=יונ!B19,$AB$1,$AC$1),$AC$1),$AC$1),$AC$1),$AC$1)</f>
        <v>זהה</v>
      </c>
      <c r="AC20" s="46" t="str">
        <f>IF(יונ!B19=יול!B19,IF(יול!B19=אוג!B19,IF(אוג!B19=ספט!B19,IF(ספט!B19=אוק!B19,IF(אוק!B19=נוב!B19,IF(נוב!B19=דצמ!B19,$AB$1,$AC$1),$AC$1),$AC$1),$AC$1),$AC$1),$AC$1)</f>
        <v>זהה</v>
      </c>
    </row>
    <row r="21" spans="1:29" x14ac:dyDescent="0.2">
      <c r="A21" s="482"/>
      <c r="B21" s="213" t="str">
        <f>IF(AC21=$AB$1,IF(AB21=$AB$1,דצמ!B20,$AB$2),$AB$2)</f>
        <v>פנסיה ופיצויים לעובדים (חלק מעביד)</v>
      </c>
      <c r="C21" s="227">
        <f>ינו!$C$20</f>
        <v>0</v>
      </c>
      <c r="D21" s="228">
        <f>פבר!$C$20</f>
        <v>0</v>
      </c>
      <c r="E21" s="228">
        <f>מרץ!$C$20</f>
        <v>0</v>
      </c>
      <c r="F21" s="228">
        <f>אפר!$C$20</f>
        <v>0</v>
      </c>
      <c r="G21" s="228">
        <f>מאי!$C$20</f>
        <v>0</v>
      </c>
      <c r="H21" s="228">
        <f>יונ!$C$20</f>
        <v>0</v>
      </c>
      <c r="I21" s="228">
        <f>יול!$C$20</f>
        <v>0</v>
      </c>
      <c r="J21" s="228">
        <f>אוג!$C$20</f>
        <v>0</v>
      </c>
      <c r="K21" s="228">
        <f>ספט!$C$20</f>
        <v>0</v>
      </c>
      <c r="L21" s="228">
        <f>אוק!$C$20</f>
        <v>0</v>
      </c>
      <c r="M21" s="228">
        <f>נוב!$C$20</f>
        <v>0</v>
      </c>
      <c r="N21" s="229">
        <f>דצמ!$C$20</f>
        <v>0</v>
      </c>
      <c r="O21" s="225"/>
      <c r="P21" s="230">
        <f>AVERAGE(INDEX($C$2:$N$45,W21,MATCH($P$1,$C$2:$N$2,0)):INDEX($C$2:$N$45,W21,MATCH($P$2,$C$2:$N$2,0)))</f>
        <v>0</v>
      </c>
      <c r="Q21" s="218"/>
      <c r="R21" s="218"/>
      <c r="S21" s="218"/>
      <c r="T21" s="218"/>
      <c r="U21" s="46" t="s">
        <v>133</v>
      </c>
      <c r="V21" s="46">
        <v>10</v>
      </c>
      <c r="W21" s="46">
        <f t="shared" si="0"/>
        <v>20</v>
      </c>
      <c r="AB21" s="46" t="str">
        <f>IF(ינו!B20=פבר!B20,IF(פבר!B20=מרץ!B20,IF(מרץ!B20=אפר!B20,IF(אפר!B20=מאי!B20,IF(מאי!B20=יונ!B20,$AB$1,$AC$1),$AC$1),$AC$1),$AC$1),$AC$1)</f>
        <v>זהה</v>
      </c>
      <c r="AC21" s="46" t="str">
        <f>IF(יונ!B20=יול!B20,IF(יול!B20=אוג!B20,IF(אוג!B20=ספט!B20,IF(ספט!B20=אוק!B20,IF(אוק!B20=נוב!B20,IF(נוב!B20=דצמ!B20,$AB$1,$AC$1),$AC$1),$AC$1),$AC$1),$AC$1),$AC$1)</f>
        <v>זהה</v>
      </c>
    </row>
    <row r="22" spans="1:29" x14ac:dyDescent="0.2">
      <c r="A22" s="482"/>
      <c r="B22" s="213" t="str">
        <f>IF(AC22=$AB$1,IF(AB22=$AB$1,דצמ!B21,$AB$2),$AB$2)</f>
        <v>פנסיה לבעל העסק</v>
      </c>
      <c r="C22" s="227">
        <f>ינו!$C$21</f>
        <v>0</v>
      </c>
      <c r="D22" s="228">
        <f>פבר!$C$21</f>
        <v>0</v>
      </c>
      <c r="E22" s="228">
        <f>מרץ!$C$21</f>
        <v>0</v>
      </c>
      <c r="F22" s="228">
        <f>אפר!$C$21</f>
        <v>0</v>
      </c>
      <c r="G22" s="228">
        <f>מאי!$C$21</f>
        <v>0</v>
      </c>
      <c r="H22" s="228">
        <f>יונ!$C$21</f>
        <v>0</v>
      </c>
      <c r="I22" s="228">
        <f>יול!$C$21</f>
        <v>0</v>
      </c>
      <c r="J22" s="228">
        <f>אוג!$C$21</f>
        <v>0</v>
      </c>
      <c r="K22" s="228">
        <f>ספט!$C$21</f>
        <v>0</v>
      </c>
      <c r="L22" s="228">
        <f>אוק!$C$21</f>
        <v>0</v>
      </c>
      <c r="M22" s="228">
        <f>נוב!$C$21</f>
        <v>0</v>
      </c>
      <c r="N22" s="229">
        <f>דצמ!$C$21</f>
        <v>0</v>
      </c>
      <c r="O22" s="225"/>
      <c r="P22" s="230">
        <f>AVERAGE(INDEX($C$2:$N$45,W22,MATCH($P$1,$C$2:$N$2,0)):INDEX($C$2:$N$45,W22,MATCH($P$2,$C$2:$N$2,0)))</f>
        <v>0</v>
      </c>
      <c r="Q22" s="218"/>
      <c r="R22" s="218"/>
      <c r="S22" s="218"/>
      <c r="T22" s="218"/>
      <c r="U22" s="46" t="s">
        <v>134</v>
      </c>
      <c r="V22" s="46">
        <v>11</v>
      </c>
      <c r="W22" s="46">
        <f t="shared" si="0"/>
        <v>21</v>
      </c>
      <c r="AB22" s="46" t="str">
        <f>IF(ינו!B21=פבר!B21,IF(פבר!B21=מרץ!B21,IF(מרץ!B21=אפר!B21,IF(אפר!B21=מאי!B21,IF(מאי!B21=יונ!B21,$AB$1,$AC$1),$AC$1),$AC$1),$AC$1),$AC$1)</f>
        <v>זהה</v>
      </c>
      <c r="AC22" s="46" t="str">
        <f>IF(יונ!B21=יול!B21,IF(יול!B21=אוג!B21,IF(אוג!B21=ספט!B21,IF(ספט!B21=אוק!B21,IF(אוק!B21=נוב!B21,IF(נוב!B21=דצמ!B21,$AB$1,$AC$1),$AC$1),$AC$1),$AC$1),$AC$1),$AC$1)</f>
        <v>זהה</v>
      </c>
    </row>
    <row r="23" spans="1:29" x14ac:dyDescent="0.2">
      <c r="A23" s="482"/>
      <c r="B23" s="213" t="str">
        <f>IF(AC23=$AB$1,IF(AB23=$AB$1,דצמ!B22,$AB$2),$AB$2)</f>
        <v>קרן השתלמות לבעל העסק</v>
      </c>
      <c r="C23" s="227">
        <f>ינו!$C$22</f>
        <v>0</v>
      </c>
      <c r="D23" s="228">
        <f>פבר!$C$22</f>
        <v>0</v>
      </c>
      <c r="E23" s="228">
        <f>מרץ!$C$22</f>
        <v>0</v>
      </c>
      <c r="F23" s="228">
        <f>אפר!$C$22</f>
        <v>0</v>
      </c>
      <c r="G23" s="228">
        <f>מאי!$C$22</f>
        <v>0</v>
      </c>
      <c r="H23" s="228">
        <f>יונ!$C$22</f>
        <v>0</v>
      </c>
      <c r="I23" s="228">
        <f>יול!$C$22</f>
        <v>0</v>
      </c>
      <c r="J23" s="228">
        <f>אוג!$C$22</f>
        <v>0</v>
      </c>
      <c r="K23" s="228">
        <f>ספט!$C$22</f>
        <v>0</v>
      </c>
      <c r="L23" s="228">
        <f>אוק!$C$22</f>
        <v>0</v>
      </c>
      <c r="M23" s="228">
        <f>נוב!$C$22</f>
        <v>0</v>
      </c>
      <c r="N23" s="229">
        <f>דצמ!$C$22</f>
        <v>0</v>
      </c>
      <c r="O23" s="225"/>
      <c r="P23" s="230">
        <f>AVERAGE(INDEX($C$2:$N$45,W23,MATCH($P$1,$C$2:$N$2,0)):INDEX($C$2:$N$45,W23,MATCH($P$2,$C$2:$N$2,0)))</f>
        <v>0</v>
      </c>
      <c r="Q23" s="218"/>
      <c r="R23" s="218"/>
      <c r="S23" s="218"/>
      <c r="T23" s="218"/>
      <c r="U23" s="46" t="s">
        <v>135</v>
      </c>
      <c r="V23" s="46">
        <v>12</v>
      </c>
      <c r="W23" s="46">
        <f t="shared" si="0"/>
        <v>22</v>
      </c>
      <c r="AB23" s="46" t="str">
        <f>IF(ינו!B22=פבר!B22,IF(פבר!B22=מרץ!B22,IF(מרץ!B22=אפר!B22,IF(אפר!B22=מאי!B22,IF(מאי!B22=יונ!B22,$AB$1,$AC$1),$AC$1),$AC$1),$AC$1),$AC$1)</f>
        <v>זהה</v>
      </c>
      <c r="AC23" s="46" t="str">
        <f>IF(יונ!B22=יול!B22,IF(יול!B22=אוג!B22,IF(אוג!B22=ספט!B22,IF(ספט!B22=אוק!B22,IF(אוק!B22=נוב!B22,IF(נוב!B22=דצמ!B22,$AB$1,$AC$1),$AC$1),$AC$1),$AC$1),$AC$1),$AC$1)</f>
        <v>זהה</v>
      </c>
    </row>
    <row r="24" spans="1:29" x14ac:dyDescent="0.2">
      <c r="A24" s="482"/>
      <c r="B24" s="213" t="str">
        <f>IF(AC24=$AB$1,IF(AB24=$AB$1,דצמ!B23,$AB$2),$AB$2)</f>
        <v>ביטוחי נזק (רכוש/גוף)</v>
      </c>
      <c r="C24" s="227">
        <f>ינו!$C$23</f>
        <v>0</v>
      </c>
      <c r="D24" s="228">
        <f>פבר!$C$23</f>
        <v>0</v>
      </c>
      <c r="E24" s="228">
        <f>מרץ!$C$23</f>
        <v>0</v>
      </c>
      <c r="F24" s="228">
        <f>אפר!$C$23</f>
        <v>0</v>
      </c>
      <c r="G24" s="228">
        <f>מאי!$C$23</f>
        <v>0</v>
      </c>
      <c r="H24" s="228">
        <f>יונ!$C$23</f>
        <v>0</v>
      </c>
      <c r="I24" s="228">
        <f>יול!$C$23</f>
        <v>0</v>
      </c>
      <c r="J24" s="228">
        <f>אוג!$C$23</f>
        <v>0</v>
      </c>
      <c r="K24" s="228">
        <f>ספט!$C$23</f>
        <v>0</v>
      </c>
      <c r="L24" s="228">
        <f>אוק!$C$23</f>
        <v>0</v>
      </c>
      <c r="M24" s="228">
        <f>נוב!$C$23</f>
        <v>0</v>
      </c>
      <c r="N24" s="229">
        <f>דצמ!$C$23</f>
        <v>0</v>
      </c>
      <c r="O24" s="225"/>
      <c r="P24" s="230">
        <f>AVERAGE(INDEX($C$2:$N$45,W24,MATCH($P$1,$C$2:$N$2,0)):INDEX($C$2:$N$45,W24,MATCH($P$2,$C$2:$N$2,0)))</f>
        <v>0</v>
      </c>
      <c r="Q24" s="218"/>
      <c r="R24" s="218"/>
      <c r="S24" s="218"/>
      <c r="T24" s="218"/>
      <c r="W24" s="46">
        <f t="shared" si="0"/>
        <v>23</v>
      </c>
      <c r="AB24" s="46" t="str">
        <f>IF(ינו!B23=פבר!B23,IF(פבר!B23=מרץ!B23,IF(מרץ!B23=אפר!B23,IF(אפר!B23=מאי!B23,IF(מאי!B23=יונ!B23,$AB$1,$AC$1),$AC$1),$AC$1),$AC$1),$AC$1)</f>
        <v>זהה</v>
      </c>
      <c r="AC24" s="46" t="str">
        <f>IF(יונ!B23=יול!B23,IF(יול!B23=אוג!B23,IF(אוג!B23=ספט!B23,IF(ספט!B23=אוק!B23,IF(אוק!B23=נוב!B23,IF(נוב!B23=דצמ!B23,$AB$1,$AC$1),$AC$1),$AC$1),$AC$1),$AC$1),$AC$1)</f>
        <v>זהה</v>
      </c>
    </row>
    <row r="25" spans="1:29" x14ac:dyDescent="0.2">
      <c r="A25" s="482"/>
      <c r="B25" s="213" t="str">
        <f>IF(AC25=$AB$1,IF(AB25=$AB$1,דצמ!B24,$AB$2),$AB$2)</f>
        <v>הנהלת חשבונות ויעוץ מקצועי</v>
      </c>
      <c r="C25" s="227">
        <f>ינו!$C$24</f>
        <v>0</v>
      </c>
      <c r="D25" s="228">
        <f>פבר!$C$24</f>
        <v>0</v>
      </c>
      <c r="E25" s="228">
        <f>מרץ!$C$24</f>
        <v>0</v>
      </c>
      <c r="F25" s="228">
        <f>אפר!$C$24</f>
        <v>0</v>
      </c>
      <c r="G25" s="228">
        <f>מאי!$C$24</f>
        <v>0</v>
      </c>
      <c r="H25" s="228">
        <f>יונ!$C$24</f>
        <v>0</v>
      </c>
      <c r="I25" s="228">
        <f>יול!$C$24</f>
        <v>0</v>
      </c>
      <c r="J25" s="228">
        <f>אוג!$C$24</f>
        <v>0</v>
      </c>
      <c r="K25" s="228">
        <f>ספט!$C$24</f>
        <v>0</v>
      </c>
      <c r="L25" s="228">
        <f>אוק!$C$24</f>
        <v>0</v>
      </c>
      <c r="M25" s="228">
        <f>נוב!$C$24</f>
        <v>0</v>
      </c>
      <c r="N25" s="229">
        <f>דצמ!$C$24</f>
        <v>0</v>
      </c>
      <c r="O25" s="225"/>
      <c r="P25" s="230">
        <f>AVERAGE(INDEX($C$2:$N$45,W25,MATCH($P$1,$C$2:$N$2,0)):INDEX($C$2:$N$45,W25,MATCH($P$2,$C$2:$N$2,0)))</f>
        <v>0</v>
      </c>
      <c r="Q25" s="218"/>
      <c r="R25" s="218"/>
      <c r="S25" s="218"/>
      <c r="T25" s="218"/>
      <c r="W25" s="46">
        <f t="shared" si="0"/>
        <v>24</v>
      </c>
      <c r="AB25" s="46" t="str">
        <f>IF(ינו!B24=פבר!B24,IF(פבר!B24=מרץ!B24,IF(מרץ!B24=אפר!B24,IF(אפר!B24=מאי!B24,IF(מאי!B24=יונ!B24,$AB$1,$AC$1),$AC$1),$AC$1),$AC$1),$AC$1)</f>
        <v>זהה</v>
      </c>
      <c r="AC25" s="46" t="str">
        <f>IF(יונ!B24=יול!B24,IF(יול!B24=אוג!B24,IF(אוג!B24=ספט!B24,IF(ספט!B24=אוק!B24,IF(אוק!B24=נוב!B24,IF(נוב!B24=דצמ!B24,$AB$1,$AC$1),$AC$1),$AC$1),$AC$1),$AC$1),$AC$1)</f>
        <v>זהה</v>
      </c>
    </row>
    <row r="26" spans="1:29" x14ac:dyDescent="0.2">
      <c r="A26" s="482"/>
      <c r="B26" s="213" t="str">
        <f>IF(AC26=$AB$1,IF(AB26=$AB$1,דצמ!B25,$AB$2),$AB$2)</f>
        <v>עמלות וריביות בנקים וכרטיסי אשראי</v>
      </c>
      <c r="C26" s="227">
        <f>ינו!$C$25</f>
        <v>0</v>
      </c>
      <c r="D26" s="228">
        <f>פבר!$C$25</f>
        <v>0</v>
      </c>
      <c r="E26" s="228">
        <f>מרץ!$C$25</f>
        <v>0</v>
      </c>
      <c r="F26" s="228">
        <f>אפר!$C$25</f>
        <v>0</v>
      </c>
      <c r="G26" s="228">
        <f>מאי!$C$25</f>
        <v>0</v>
      </c>
      <c r="H26" s="228">
        <f>יונ!$C$25</f>
        <v>0</v>
      </c>
      <c r="I26" s="228">
        <f>יול!$C$25</f>
        <v>0</v>
      </c>
      <c r="J26" s="228">
        <f>אוג!$C$25</f>
        <v>0</v>
      </c>
      <c r="K26" s="228">
        <f>ספט!$C$25</f>
        <v>0</v>
      </c>
      <c r="L26" s="228">
        <f>אוק!$C$25</f>
        <v>0</v>
      </c>
      <c r="M26" s="228">
        <f>נוב!$C$25</f>
        <v>0</v>
      </c>
      <c r="N26" s="229">
        <f>דצמ!$C$25</f>
        <v>0</v>
      </c>
      <c r="O26" s="225"/>
      <c r="P26" s="230">
        <f>AVERAGE(INDEX($C$2:$N$45,W26,MATCH($P$1,$C$2:$N$2,0)):INDEX($C$2:$N$45,W26,MATCH($P$2,$C$2:$N$2,0)))</f>
        <v>0</v>
      </c>
      <c r="Q26" s="218"/>
      <c r="R26" s="218"/>
      <c r="S26" s="218"/>
      <c r="T26" s="218"/>
      <c r="W26" s="46">
        <f t="shared" si="0"/>
        <v>25</v>
      </c>
      <c r="AB26" s="46" t="str">
        <f>IF(ינו!B25=פבר!B25,IF(פבר!B25=מרץ!B25,IF(מרץ!B25=אפר!B25,IF(אפר!B25=מאי!B25,IF(מאי!B25=יונ!B25,$AB$1,$AC$1),$AC$1),$AC$1),$AC$1),$AC$1)</f>
        <v>זהה</v>
      </c>
      <c r="AC26" s="46" t="str">
        <f>IF(יונ!B25=יול!B25,IF(יול!B25=אוג!B25,IF(אוג!B25=ספט!B25,IF(ספט!B25=אוק!B25,IF(אוק!B25=נוב!B25,IF(נוב!B25=דצמ!B25,$AB$1,$AC$1),$AC$1),$AC$1),$AC$1),$AC$1),$AC$1)</f>
        <v>זהה</v>
      </c>
    </row>
    <row r="27" spans="1:29" x14ac:dyDescent="0.2">
      <c r="A27" s="482"/>
      <c r="B27" s="213" t="str">
        <f>IF(AC27=$AB$1,IF(AB27=$AB$1,דצמ!B26,$AB$2),$AB$2)</f>
        <v>רכישת ציוד קבוע (עד 2500 ₪)</v>
      </c>
      <c r="C27" s="227">
        <f>ינו!$C$26</f>
        <v>0</v>
      </c>
      <c r="D27" s="228">
        <f>פבר!$C$26</f>
        <v>0</v>
      </c>
      <c r="E27" s="228">
        <f>מרץ!$C$26</f>
        <v>0</v>
      </c>
      <c r="F27" s="228">
        <f>אפר!$C$26</f>
        <v>0</v>
      </c>
      <c r="G27" s="228">
        <f>מאי!$C$26</f>
        <v>0</v>
      </c>
      <c r="H27" s="228">
        <f>יונ!$C$26</f>
        <v>0</v>
      </c>
      <c r="I27" s="228">
        <f>יול!$C$26</f>
        <v>0</v>
      </c>
      <c r="J27" s="228">
        <f>אוג!$C$26</f>
        <v>0</v>
      </c>
      <c r="K27" s="228">
        <f>ספט!$C$26</f>
        <v>0</v>
      </c>
      <c r="L27" s="228">
        <f>אוק!$C$26</f>
        <v>0</v>
      </c>
      <c r="M27" s="228">
        <f>נוב!$C$26</f>
        <v>0</v>
      </c>
      <c r="N27" s="229">
        <f>דצמ!$C$26</f>
        <v>0</v>
      </c>
      <c r="O27" s="225"/>
      <c r="P27" s="230">
        <f>AVERAGE(INDEX($C$2:$N$45,W27,MATCH($P$1,$C$2:$N$2,0)):INDEX($C$2:$N$45,W27,MATCH($P$2,$C$2:$N$2,0)))</f>
        <v>0</v>
      </c>
      <c r="Q27" s="218"/>
      <c r="R27" s="218"/>
      <c r="S27" s="218"/>
      <c r="T27" s="218"/>
      <c r="W27" s="46">
        <f t="shared" si="0"/>
        <v>26</v>
      </c>
      <c r="AB27" s="46" t="str">
        <f>IF(ינו!B26=פבר!B26,IF(פבר!B26=מרץ!B26,IF(מרץ!B26=אפר!B26,IF(אפר!B26=מאי!B26,IF(מאי!B26=יונ!B26,$AB$1,$AC$1),$AC$1),$AC$1),$AC$1),$AC$1)</f>
        <v>זהה</v>
      </c>
      <c r="AC27" s="46" t="str">
        <f>IF(יונ!B26=יול!B26,IF(יול!B26=אוג!B26,IF(אוג!B26=ספט!B26,IF(ספט!B26=אוק!B26,IF(אוק!B26=נוב!B26,IF(נוב!B26=דצמ!B26,$AB$1,$AC$1),$AC$1),$AC$1),$AC$1),$AC$1),$AC$1)</f>
        <v>זהה</v>
      </c>
    </row>
    <row r="28" spans="1:29" x14ac:dyDescent="0.2">
      <c r="A28" s="482"/>
      <c r="B28" s="213" t="str">
        <f>IF(AC28=$AB$1,IF(AB28=$AB$1,דצמ!B27,$AB$2),$AB$2)</f>
        <v>רכישת חומרי גלם וציוד מתכלה</v>
      </c>
      <c r="C28" s="227">
        <f>ינו!$C$27</f>
        <v>0</v>
      </c>
      <c r="D28" s="228">
        <f>פבר!$C$27</f>
        <v>0</v>
      </c>
      <c r="E28" s="228">
        <f>מרץ!$C$27</f>
        <v>0</v>
      </c>
      <c r="F28" s="228">
        <f>אפר!$C$27</f>
        <v>0</v>
      </c>
      <c r="G28" s="228">
        <f>מאי!$C$27</f>
        <v>0</v>
      </c>
      <c r="H28" s="228">
        <f>יונ!$C$27</f>
        <v>0</v>
      </c>
      <c r="I28" s="228">
        <f>יול!$C$27</f>
        <v>0</v>
      </c>
      <c r="J28" s="228">
        <f>אוג!$C$27</f>
        <v>0</v>
      </c>
      <c r="K28" s="228">
        <f>ספט!$C$27</f>
        <v>0</v>
      </c>
      <c r="L28" s="228">
        <f>אוק!$C$27</f>
        <v>0</v>
      </c>
      <c r="M28" s="228">
        <f>נוב!$C$27</f>
        <v>0</v>
      </c>
      <c r="N28" s="229">
        <f>דצמ!$C$27</f>
        <v>0</v>
      </c>
      <c r="O28" s="225"/>
      <c r="P28" s="230">
        <f>AVERAGE(INDEX($C$2:$N$45,W28,MATCH($P$1,$C$2:$N$2,0)):INDEX($C$2:$N$45,W28,MATCH($P$2,$C$2:$N$2,0)))</f>
        <v>0</v>
      </c>
      <c r="Q28" s="218"/>
      <c r="R28" s="218"/>
      <c r="S28" s="218"/>
      <c r="T28" s="218"/>
      <c r="W28" s="46">
        <f t="shared" si="0"/>
        <v>27</v>
      </c>
      <c r="AB28" s="46" t="str">
        <f>IF(ינו!B27=פבר!B27,IF(פבר!B27=מרץ!B27,IF(מרץ!B27=אפר!B27,IF(אפר!B27=מאי!B27,IF(מאי!B27=יונ!B27,$AB$1,$AC$1),$AC$1),$AC$1),$AC$1),$AC$1)</f>
        <v>זהה</v>
      </c>
      <c r="AC28" s="46" t="str">
        <f>IF(יונ!B27=יול!B27,IF(יול!B27=אוג!B27,IF(אוג!B27=ספט!B27,IF(ספט!B27=אוק!B27,IF(אוק!B27=נוב!B27,IF(נוב!B27=דצמ!B27,$AB$1,$AC$1),$AC$1),$AC$1),$AC$1),$AC$1),$AC$1)</f>
        <v>זהה</v>
      </c>
    </row>
    <row r="29" spans="1:29" x14ac:dyDescent="0.2">
      <c r="A29" s="482"/>
      <c r="B29" s="213" t="str">
        <f>IF(AC29=$AB$1,IF(AB29=$AB$1,דצמ!B28,$AB$2),$AB$2)</f>
        <v>רכב : ביטוחים + רישוי</v>
      </c>
      <c r="C29" s="227">
        <f>ינו!$C$28</f>
        <v>0</v>
      </c>
      <c r="D29" s="228">
        <f>פבר!$C$28</f>
        <v>0</v>
      </c>
      <c r="E29" s="228">
        <f>מרץ!$C$28</f>
        <v>0</v>
      </c>
      <c r="F29" s="228">
        <f>אפר!$C$28</f>
        <v>0</v>
      </c>
      <c r="G29" s="228">
        <f>מאי!$C$28</f>
        <v>0</v>
      </c>
      <c r="H29" s="228">
        <f>יונ!$C$28</f>
        <v>0</v>
      </c>
      <c r="I29" s="228">
        <f>יול!$C$28</f>
        <v>0</v>
      </c>
      <c r="J29" s="228">
        <f>אוג!$C$28</f>
        <v>0</v>
      </c>
      <c r="K29" s="228">
        <f>ספט!$C$28</f>
        <v>0</v>
      </c>
      <c r="L29" s="228">
        <f>אוק!$C$28</f>
        <v>0</v>
      </c>
      <c r="M29" s="228">
        <f>נוב!$C$28</f>
        <v>0</v>
      </c>
      <c r="N29" s="229">
        <f>דצמ!$C$28</f>
        <v>0</v>
      </c>
      <c r="O29" s="225"/>
      <c r="P29" s="230">
        <f>AVERAGE(INDEX($C$2:$N$45,W29,MATCH($P$1,$C$2:$N$2,0)):INDEX($C$2:$N$45,W29,MATCH($P$2,$C$2:$N$2,0)))</f>
        <v>0</v>
      </c>
      <c r="Q29" s="218"/>
      <c r="R29" s="218"/>
      <c r="S29" s="218"/>
      <c r="T29" s="218"/>
      <c r="W29" s="46">
        <f t="shared" si="0"/>
        <v>28</v>
      </c>
      <c r="AB29" s="46" t="str">
        <f>IF(ינו!B28=פבר!B28,IF(פבר!B28=מרץ!B28,IF(מרץ!B28=אפר!B28,IF(אפר!B28=מאי!B28,IF(מאי!B28=יונ!B28,$AB$1,$AC$1),$AC$1),$AC$1),$AC$1),$AC$1)</f>
        <v>זהה</v>
      </c>
      <c r="AC29" s="46" t="str">
        <f>IF(יונ!B28=יול!B28,IF(יול!B28=אוג!B28,IF(אוג!B28=ספט!B28,IF(ספט!B28=אוק!B28,IF(אוק!B28=נוב!B28,IF(נוב!B28=דצמ!B28,$AB$1,$AC$1),$AC$1),$AC$1),$AC$1),$AC$1),$AC$1)</f>
        <v>זהה</v>
      </c>
    </row>
    <row r="30" spans="1:29" x14ac:dyDescent="0.2">
      <c r="A30" s="482"/>
      <c r="B30" s="213" t="str">
        <f>IF(AC30=$AB$1,IF(AB30=$AB$1,דצמ!B29,$AB$2),$AB$2)</f>
        <v>רכב : דלק+ חניה+טיפולים</v>
      </c>
      <c r="C30" s="227">
        <f>ינו!$C$29</f>
        <v>0</v>
      </c>
      <c r="D30" s="228">
        <f>פבר!$C$29</f>
        <v>0</v>
      </c>
      <c r="E30" s="228">
        <f>מרץ!$C$29</f>
        <v>0</v>
      </c>
      <c r="F30" s="228">
        <f>אפר!$C$29</f>
        <v>0</v>
      </c>
      <c r="G30" s="228">
        <f>מאי!$C$29</f>
        <v>0</v>
      </c>
      <c r="H30" s="228">
        <f>יונ!$C$29</f>
        <v>0</v>
      </c>
      <c r="I30" s="228">
        <f>יול!$C$29</f>
        <v>0</v>
      </c>
      <c r="J30" s="228">
        <f>אוג!$C$29</f>
        <v>0</v>
      </c>
      <c r="K30" s="228">
        <f>ספט!$C$29</f>
        <v>0</v>
      </c>
      <c r="L30" s="228">
        <f>אוק!$C$29</f>
        <v>0</v>
      </c>
      <c r="M30" s="228">
        <f>נוב!$C$29</f>
        <v>0</v>
      </c>
      <c r="N30" s="229">
        <f>דצמ!$C$29</f>
        <v>0</v>
      </c>
      <c r="O30" s="225"/>
      <c r="P30" s="230">
        <f>AVERAGE(INDEX($C$2:$N$45,W30,MATCH($P$1,$C$2:$N$2,0)):INDEX($C$2:$N$45,W30,MATCH($P$2,$C$2:$N$2,0)))</f>
        <v>0</v>
      </c>
      <c r="Q30" s="218"/>
      <c r="R30" s="218"/>
      <c r="S30" s="218"/>
      <c r="T30" s="218"/>
      <c r="W30" s="46">
        <f t="shared" si="0"/>
        <v>29</v>
      </c>
      <c r="AB30" s="46" t="str">
        <f>IF(ינו!B29=פבר!B29,IF(פבר!B29=מרץ!B29,IF(מרץ!B29=אפר!B29,IF(אפר!B29=מאי!B29,IF(מאי!B29=יונ!B29,$AB$1,$AC$1),$AC$1),$AC$1),$AC$1),$AC$1)</f>
        <v>זהה</v>
      </c>
      <c r="AC30" s="46" t="str">
        <f>IF(יונ!B29=יול!B29,IF(יול!B29=אוג!B29,IF(אוג!B29=ספט!B29,IF(ספט!B29=אוק!B29,IF(אוק!B29=נוב!B29,IF(נוב!B29=דצמ!B29,$AB$1,$AC$1),$AC$1),$AC$1),$AC$1),$AC$1),$AC$1)</f>
        <v>זהה</v>
      </c>
    </row>
    <row r="31" spans="1:29" x14ac:dyDescent="0.2">
      <c r="A31" s="482"/>
      <c r="B31" s="213" t="str">
        <f>IF(AC31=$AB$1,IF(AB31=$AB$1,דצמ!B30,$AB$2),$AB$2)</f>
        <v>תחבורה ציבורית</v>
      </c>
      <c r="C31" s="227">
        <f>ינו!$C$30</f>
        <v>0</v>
      </c>
      <c r="D31" s="228">
        <f>פבר!$C$30</f>
        <v>0</v>
      </c>
      <c r="E31" s="228">
        <f>מרץ!$C$30</f>
        <v>0</v>
      </c>
      <c r="F31" s="228">
        <f>אפר!$C$30</f>
        <v>0</v>
      </c>
      <c r="G31" s="228">
        <f>מאי!$C$30</f>
        <v>0</v>
      </c>
      <c r="H31" s="228">
        <f>יונ!$C$30</f>
        <v>0</v>
      </c>
      <c r="I31" s="228">
        <f>יול!$C$30</f>
        <v>0</v>
      </c>
      <c r="J31" s="228">
        <f>אוג!$C$30</f>
        <v>0</v>
      </c>
      <c r="K31" s="228">
        <f>ספט!$C$30</f>
        <v>0</v>
      </c>
      <c r="L31" s="228">
        <f>אוק!$C$30</f>
        <v>0</v>
      </c>
      <c r="M31" s="228">
        <f>נוב!$C$30</f>
        <v>0</v>
      </c>
      <c r="N31" s="229">
        <f>דצמ!$C$30</f>
        <v>0</v>
      </c>
      <c r="O31" s="225"/>
      <c r="P31" s="230">
        <f>AVERAGE(INDEX($C$2:$N$45,W31,MATCH($P$1,$C$2:$N$2,0)):INDEX($C$2:$N$45,W31,MATCH($P$2,$C$2:$N$2,0)))</f>
        <v>0</v>
      </c>
      <c r="Q31" s="218"/>
      <c r="R31" s="218"/>
      <c r="S31" s="218"/>
      <c r="T31" s="218"/>
      <c r="W31" s="46">
        <f t="shared" si="0"/>
        <v>30</v>
      </c>
      <c r="AB31" s="46" t="str">
        <f>IF(ינו!B30=פבר!B30,IF(פבר!B30=מרץ!B30,IF(מרץ!B30=אפר!B30,IF(אפר!B30=מאי!B30,IF(מאי!B30=יונ!B30,$AB$1,$AC$1),$AC$1),$AC$1),$AC$1),$AC$1)</f>
        <v>זהה</v>
      </c>
      <c r="AC31" s="46" t="str">
        <f>IF(יונ!B30=יול!B30,IF(יול!B30=אוג!B30,IF(אוג!B30=ספט!B30,IF(ספט!B30=אוק!B30,IF(אוק!B30=נוב!B30,IF(נוב!B30=דצמ!B30,$AB$1,$AC$1),$AC$1),$AC$1),$AC$1),$AC$1),$AC$1)</f>
        <v>זהה</v>
      </c>
    </row>
    <row r="32" spans="1:29" x14ac:dyDescent="0.2">
      <c r="A32" s="482"/>
      <c r="B32" s="213" t="str">
        <f>IF(AC32=$AB$1,IF(AB32=$AB$1,דצמ!B31,$AB$2),$AB$2)</f>
        <v>משלוחים</v>
      </c>
      <c r="C32" s="227">
        <f>ינו!$C$31</f>
        <v>0</v>
      </c>
      <c r="D32" s="228">
        <f>פבר!$C$31</f>
        <v>0</v>
      </c>
      <c r="E32" s="228">
        <f>מרץ!$C$31</f>
        <v>0</v>
      </c>
      <c r="F32" s="228">
        <f>אפר!$C$31</f>
        <v>0</v>
      </c>
      <c r="G32" s="228">
        <f>מאי!$C$31</f>
        <v>0</v>
      </c>
      <c r="H32" s="228">
        <f>יונ!$C$31</f>
        <v>0</v>
      </c>
      <c r="I32" s="228">
        <f>יול!$C$31</f>
        <v>0</v>
      </c>
      <c r="J32" s="228">
        <f>אוג!$C$31</f>
        <v>0</v>
      </c>
      <c r="K32" s="228">
        <f>ספט!$C$31</f>
        <v>0</v>
      </c>
      <c r="L32" s="228">
        <f>אוק!$C$31</f>
        <v>0</v>
      </c>
      <c r="M32" s="228">
        <f>נוב!$C$31</f>
        <v>0</v>
      </c>
      <c r="N32" s="229">
        <f>דצמ!$C$31</f>
        <v>0</v>
      </c>
      <c r="O32" s="225"/>
      <c r="P32" s="230">
        <f>AVERAGE(INDEX($C$2:$N$45,W32,MATCH($P$1,$C$2:$N$2,0)):INDEX($C$2:$N$45,W32,MATCH($P$2,$C$2:$N$2,0)))</f>
        <v>0</v>
      </c>
      <c r="Q32" s="218"/>
      <c r="R32" s="218"/>
      <c r="S32" s="218"/>
      <c r="T32" s="218"/>
      <c r="W32" s="46">
        <f t="shared" si="0"/>
        <v>31</v>
      </c>
      <c r="AB32" s="46" t="str">
        <f>IF(ינו!B31=פבר!B31,IF(פבר!B31=מרץ!B31,IF(מרץ!B31=אפר!B31,IF(אפר!B31=מאי!B31,IF(מאי!B31=יונ!B31,$AB$1,$AC$1),$AC$1),$AC$1),$AC$1),$AC$1)</f>
        <v>זהה</v>
      </c>
      <c r="AC32" s="46" t="str">
        <f>IF(יונ!B31=יול!B31,IF(יול!B31=אוג!B31,IF(אוג!B31=ספט!B31,IF(ספט!B31=אוק!B31,IF(אוק!B31=נוב!B31,IF(נוב!B31=דצמ!B31,$AB$1,$AC$1),$AC$1),$AC$1),$AC$1),$AC$1),$AC$1)</f>
        <v>זהה</v>
      </c>
    </row>
    <row r="33" spans="1:29" x14ac:dyDescent="0.2">
      <c r="A33" s="482"/>
      <c r="B33" s="213" t="str">
        <f>IF(AC33=$AB$1,IF(AB33=$AB$1,דצמ!B32,$AB$2),$AB$2)</f>
        <v>תיקונים: מכונות, כלים, אחזקת משרד</v>
      </c>
      <c r="C33" s="227">
        <f>ינו!$C$32</f>
        <v>0</v>
      </c>
      <c r="D33" s="228">
        <f>פבר!$C$32</f>
        <v>0</v>
      </c>
      <c r="E33" s="228">
        <f>מרץ!$C$32</f>
        <v>0</v>
      </c>
      <c r="F33" s="228">
        <f>אפר!$C$32</f>
        <v>0</v>
      </c>
      <c r="G33" s="228">
        <f>מאי!$C$32</f>
        <v>0</v>
      </c>
      <c r="H33" s="228">
        <f>יונ!$C$32</f>
        <v>0</v>
      </c>
      <c r="I33" s="228">
        <f>יול!$C$32</f>
        <v>0</v>
      </c>
      <c r="J33" s="228">
        <f>אוג!$C$32</f>
        <v>0</v>
      </c>
      <c r="K33" s="228">
        <f>ספט!$C$32</f>
        <v>0</v>
      </c>
      <c r="L33" s="228">
        <f>אוק!$C$32</f>
        <v>0</v>
      </c>
      <c r="M33" s="228">
        <f>נוב!$C$32</f>
        <v>0</v>
      </c>
      <c r="N33" s="229">
        <f>דצמ!$C$32</f>
        <v>0</v>
      </c>
      <c r="O33" s="225"/>
      <c r="P33" s="230">
        <f>AVERAGE(INDEX($C$2:$N$45,W33,MATCH($P$1,$C$2:$N$2,0)):INDEX($C$2:$N$45,W33,MATCH($P$2,$C$2:$N$2,0)))</f>
        <v>0</v>
      </c>
      <c r="Q33" s="218"/>
      <c r="R33" s="218"/>
      <c r="S33" s="218"/>
      <c r="T33" s="218"/>
      <c r="W33" s="46">
        <f t="shared" si="0"/>
        <v>32</v>
      </c>
      <c r="AB33" s="46" t="str">
        <f>IF(ינו!B32=פבר!B32,IF(פבר!B32=מרץ!B32,IF(מרץ!B32=אפר!B32,IF(אפר!B32=מאי!B32,IF(מאי!B32=יונ!B32,$AB$1,$AC$1),$AC$1),$AC$1),$AC$1),$AC$1)</f>
        <v>זהה</v>
      </c>
      <c r="AC33" s="46" t="str">
        <f>IF(יונ!B32=יול!B32,IF(יול!B32=אוג!B32,IF(אוג!B32=ספט!B32,IF(ספט!B32=אוק!B32,IF(אוק!B32=נוב!B32,IF(נוב!B32=דצמ!B32,$AB$1,$AC$1),$AC$1),$AC$1),$AC$1),$AC$1),$AC$1)</f>
        <v>זהה</v>
      </c>
    </row>
    <row r="34" spans="1:29" x14ac:dyDescent="0.2">
      <c r="A34" s="482"/>
      <c r="B34" s="213" t="str">
        <f>IF(AC34=$AB$1,IF(AB34=$AB$1,דצמ!B33,$AB$2),$AB$2)</f>
        <v>פרסום ושיווק</v>
      </c>
      <c r="C34" s="227">
        <f>ינו!$C$33</f>
        <v>0</v>
      </c>
      <c r="D34" s="228">
        <f>פבר!$C$33</f>
        <v>0</v>
      </c>
      <c r="E34" s="228">
        <f>מרץ!$C$33</f>
        <v>0</v>
      </c>
      <c r="F34" s="228">
        <f>אפר!$C$33</f>
        <v>0</v>
      </c>
      <c r="G34" s="228">
        <f>מאי!$C$33</f>
        <v>0</v>
      </c>
      <c r="H34" s="228">
        <f>יונ!$C$33</f>
        <v>0</v>
      </c>
      <c r="I34" s="228">
        <f>יול!$C$33</f>
        <v>0</v>
      </c>
      <c r="J34" s="228">
        <f>אוג!$C$33</f>
        <v>0</v>
      </c>
      <c r="K34" s="228">
        <f>ספט!$C$33</f>
        <v>0</v>
      </c>
      <c r="L34" s="228">
        <f>אוק!$C$33</f>
        <v>0</v>
      </c>
      <c r="M34" s="228">
        <f>נוב!$C$33</f>
        <v>0</v>
      </c>
      <c r="N34" s="229">
        <f>דצמ!$C$33</f>
        <v>0</v>
      </c>
      <c r="O34" s="225"/>
      <c r="P34" s="230">
        <f>AVERAGE(INDEX($C$2:$N$45,W34,MATCH($P$1,$C$2:$N$2,0)):INDEX($C$2:$N$45,W34,MATCH($P$2,$C$2:$N$2,0)))</f>
        <v>0</v>
      </c>
      <c r="Q34" s="218"/>
      <c r="R34" s="218"/>
      <c r="S34" s="218"/>
      <c r="T34" s="218"/>
      <c r="W34" s="46">
        <f t="shared" si="0"/>
        <v>33</v>
      </c>
      <c r="AB34" s="46" t="str">
        <f>IF(ינו!B33=פבר!B33,IF(פבר!B33=מרץ!B33,IF(מרץ!B33=אפר!B33,IF(אפר!B33=מאי!B33,IF(מאי!B33=יונ!B33,$AB$1,$AC$1),$AC$1),$AC$1),$AC$1),$AC$1)</f>
        <v>זהה</v>
      </c>
      <c r="AC34" s="46" t="str">
        <f>IF(יונ!B33=יול!B33,IF(יול!B33=אוג!B33,IF(אוג!B33=ספט!B33,IF(ספט!B33=אוק!B33,IF(אוק!B33=נוב!B33,IF(נוב!B33=דצמ!B33,$AB$1,$AC$1),$AC$1),$AC$1),$AC$1),$AC$1),$AC$1)</f>
        <v>זהה</v>
      </c>
    </row>
    <row r="35" spans="1:29" x14ac:dyDescent="0.2">
      <c r="A35" s="482"/>
      <c r="B35" s="213" t="str">
        <f>IF(AC35=$AB$1,IF(AB35=$AB$1,דצמ!B34,$AB$2),$AB$2)</f>
        <v>ארוחות עסקיות וכיבוד מחוץ לעסק</v>
      </c>
      <c r="C35" s="227">
        <f>ינו!$C$34</f>
        <v>0</v>
      </c>
      <c r="D35" s="228">
        <f>פבר!$C$34</f>
        <v>0</v>
      </c>
      <c r="E35" s="228">
        <f>מרץ!$C$34</f>
        <v>0</v>
      </c>
      <c r="F35" s="228">
        <f>אפר!$C$34</f>
        <v>0</v>
      </c>
      <c r="G35" s="228">
        <f>מאי!$C$34</f>
        <v>0</v>
      </c>
      <c r="H35" s="228">
        <f>יונ!$C$34</f>
        <v>0</v>
      </c>
      <c r="I35" s="228">
        <f>יול!$C$34</f>
        <v>0</v>
      </c>
      <c r="J35" s="228">
        <f>אוג!$C$34</f>
        <v>0</v>
      </c>
      <c r="K35" s="228">
        <f>ספט!$C$34</f>
        <v>0</v>
      </c>
      <c r="L35" s="228">
        <f>אוק!$C$34</f>
        <v>0</v>
      </c>
      <c r="M35" s="228">
        <f>נוב!$C$34</f>
        <v>0</v>
      </c>
      <c r="N35" s="229">
        <f>דצמ!$C$34</f>
        <v>0</v>
      </c>
      <c r="O35" s="225"/>
      <c r="P35" s="230">
        <f>AVERAGE(INDEX($C$2:$N$45,W35,MATCH($P$1,$C$2:$N$2,0)):INDEX($C$2:$N$45,W35,MATCH($P$2,$C$2:$N$2,0)))</f>
        <v>0</v>
      </c>
      <c r="Q35" s="218"/>
      <c r="R35" s="218"/>
      <c r="S35" s="218"/>
      <c r="T35" s="218"/>
      <c r="W35" s="46">
        <f t="shared" si="0"/>
        <v>34</v>
      </c>
      <c r="AB35" s="46" t="str">
        <f>IF(ינו!B34=פבר!B34,IF(פבר!B34=מרץ!B34,IF(מרץ!B34=אפר!B34,IF(אפר!B34=מאי!B34,IF(מאי!B34=יונ!B34,$AB$1,$AC$1),$AC$1),$AC$1),$AC$1),$AC$1)</f>
        <v>זהה</v>
      </c>
      <c r="AC35" s="46" t="str">
        <f>IF(יונ!B34=יול!B34,IF(יול!B34=אוג!B34,IF(אוג!B34=ספט!B34,IF(ספט!B34=אוק!B34,IF(אוק!B34=נוב!B34,IF(נוב!B34=דצמ!B34,$AB$1,$AC$1),$AC$1),$AC$1),$AC$1),$AC$1),$AC$1)</f>
        <v>זהה</v>
      </c>
    </row>
    <row r="36" spans="1:29" x14ac:dyDescent="0.2">
      <c r="A36" s="482"/>
      <c r="B36" s="213" t="str">
        <f>IF(AC36=$AB$1,IF(AB36=$AB$1,דצמ!B35,$AB$2),$AB$2)</f>
        <v>כיבודים בעסק (קפה, תה וכדומה)</v>
      </c>
      <c r="C36" s="227">
        <f>ינו!$C$35</f>
        <v>0</v>
      </c>
      <c r="D36" s="228">
        <f>פבר!$C$35</f>
        <v>0</v>
      </c>
      <c r="E36" s="228">
        <f>מרץ!$C$35</f>
        <v>0</v>
      </c>
      <c r="F36" s="228">
        <f>אפר!$C$35</f>
        <v>0</v>
      </c>
      <c r="G36" s="228">
        <f>מאי!$C$35</f>
        <v>0</v>
      </c>
      <c r="H36" s="228">
        <f>יונ!$C$35</f>
        <v>0</v>
      </c>
      <c r="I36" s="228">
        <f>יול!$C$35</f>
        <v>0</v>
      </c>
      <c r="J36" s="228">
        <f>אוג!$C$35</f>
        <v>0</v>
      </c>
      <c r="K36" s="228">
        <f>ספט!$C$35</f>
        <v>0</v>
      </c>
      <c r="L36" s="228">
        <f>אוק!$C$35</f>
        <v>0</v>
      </c>
      <c r="M36" s="228">
        <f>נוב!$C$35</f>
        <v>0</v>
      </c>
      <c r="N36" s="229">
        <f>דצמ!$C$35</f>
        <v>0</v>
      </c>
      <c r="O36" s="225"/>
      <c r="P36" s="230">
        <f>AVERAGE(INDEX($C$2:$N$45,W36,MATCH($P$1,$C$2:$N$2,0)):INDEX($C$2:$N$45,W36,MATCH($P$2,$C$2:$N$2,0)))</f>
        <v>0</v>
      </c>
      <c r="Q36" s="218"/>
      <c r="R36" s="218"/>
      <c r="S36" s="218"/>
      <c r="T36" s="218"/>
      <c r="W36" s="46">
        <f t="shared" si="0"/>
        <v>35</v>
      </c>
      <c r="AB36" s="46" t="str">
        <f>IF(ינו!B35=פבר!B35,IF(פבר!B35=מרץ!B35,IF(מרץ!B35=אפר!B35,IF(אפר!B35=מאי!B35,IF(מאי!B35=יונ!B35,$AB$1,$AC$1),$AC$1),$AC$1),$AC$1),$AC$1)</f>
        <v>זהה</v>
      </c>
      <c r="AC36" s="46" t="str">
        <f>IF(יונ!B35=יול!B35,IF(יול!B35=אוג!B35,IF(אוג!B35=ספט!B35,IF(ספט!B35=אוק!B35,IF(אוק!B35=נוב!B35,IF(נוב!B35=דצמ!B35,$AB$1,$AC$1),$AC$1),$AC$1),$AC$1),$AC$1),$AC$1)</f>
        <v>זהה</v>
      </c>
    </row>
    <row r="37" spans="1:29" x14ac:dyDescent="0.2">
      <c r="A37" s="482"/>
      <c r="B37" s="213" t="str">
        <f>IF(AC37=$AB$1,IF(AB37=$AB$1,דצמ!B36,$AB$2),$AB$2)</f>
        <v>החזר חובות - חלק הקרן</v>
      </c>
      <c r="C37" s="227">
        <f>ינו!$C$36</f>
        <v>0</v>
      </c>
      <c r="D37" s="228">
        <f>פבר!$C$36</f>
        <v>0</v>
      </c>
      <c r="E37" s="228">
        <f>מרץ!$C$36</f>
        <v>0</v>
      </c>
      <c r="F37" s="228">
        <f>אפר!$C$36</f>
        <v>0</v>
      </c>
      <c r="G37" s="228">
        <f>מאי!$C$36</f>
        <v>0</v>
      </c>
      <c r="H37" s="228">
        <f>יונ!$C$36</f>
        <v>0</v>
      </c>
      <c r="I37" s="228">
        <f>יול!$C$36</f>
        <v>0</v>
      </c>
      <c r="J37" s="228">
        <f>אוג!$C$36</f>
        <v>0</v>
      </c>
      <c r="K37" s="228">
        <f>ספט!$C$36</f>
        <v>0</v>
      </c>
      <c r="L37" s="228">
        <f>אוק!$C$36</f>
        <v>0</v>
      </c>
      <c r="M37" s="228">
        <f>נוב!$C$36</f>
        <v>0</v>
      </c>
      <c r="N37" s="229">
        <f>דצמ!$C$36</f>
        <v>0</v>
      </c>
      <c r="O37" s="225"/>
      <c r="P37" s="230">
        <f>AVERAGE(INDEX($C$2:$N$45,W37,MATCH($P$1,$C$2:$N$2,0)):INDEX($C$2:$N$45,W37,MATCH($P$2,$C$2:$N$2,0)))</f>
        <v>0</v>
      </c>
      <c r="Q37" s="218"/>
      <c r="R37" s="218"/>
      <c r="S37" s="218"/>
      <c r="T37" s="218"/>
      <c r="W37" s="46">
        <f t="shared" si="0"/>
        <v>36</v>
      </c>
      <c r="AB37" s="46" t="str">
        <f>IF(ינו!B36=פבר!B36,IF(פבר!B36=מרץ!B36,IF(מרץ!B36=אפר!B36,IF(אפר!B36=מאי!B36,IF(מאי!B36=יונ!B36,$AB$1,$AC$1),$AC$1),$AC$1),$AC$1),$AC$1)</f>
        <v>זהה</v>
      </c>
      <c r="AC37" s="46" t="str">
        <f>IF(יונ!B36=יול!B36,IF(יול!B36=אוג!B36,IF(אוג!B36=ספט!B36,IF(ספט!B36=אוק!B36,IF(אוק!B36=נוב!B36,IF(נוב!B36=דצמ!B36,$AB$1,$AC$1),$AC$1),$AC$1),$AC$1),$AC$1),$AC$1)</f>
        <v>זהה</v>
      </c>
    </row>
    <row r="38" spans="1:29" x14ac:dyDescent="0.2">
      <c r="A38" s="482"/>
      <c r="B38" s="213" t="str">
        <f>IF(AC38=$AB$1,IF(AB38=$AB$1,דצמ!B37,$AB$2),$AB$2)</f>
        <v>החזר חובות - חלק הרבית</v>
      </c>
      <c r="C38" s="227">
        <f>ינו!$C$37</f>
        <v>0</v>
      </c>
      <c r="D38" s="228">
        <f>פבר!$C$37</f>
        <v>0</v>
      </c>
      <c r="E38" s="228">
        <f>מרץ!$C$37</f>
        <v>0</v>
      </c>
      <c r="F38" s="228">
        <f>אפר!$C$37</f>
        <v>0</v>
      </c>
      <c r="G38" s="228">
        <f>מאי!$C$37</f>
        <v>0</v>
      </c>
      <c r="H38" s="228">
        <f>יונ!$C$37</f>
        <v>0</v>
      </c>
      <c r="I38" s="228">
        <f>יול!$C$37</f>
        <v>0</v>
      </c>
      <c r="J38" s="228">
        <f>אוג!$C$37</f>
        <v>0</v>
      </c>
      <c r="K38" s="228">
        <f>ספט!$C$37</f>
        <v>0</v>
      </c>
      <c r="L38" s="228">
        <f>אוק!$C$37</f>
        <v>0</v>
      </c>
      <c r="M38" s="228">
        <f>נוב!$C$37</f>
        <v>0</v>
      </c>
      <c r="N38" s="229">
        <f>דצמ!$C$37</f>
        <v>0</v>
      </c>
      <c r="O38" s="225"/>
      <c r="P38" s="230">
        <f>AVERAGE(INDEX($C$2:$N$45,W38,MATCH($P$1,$C$2:$N$2,0)):INDEX($C$2:$N$45,W38,MATCH($P$2,$C$2:$N$2,0)))</f>
        <v>0</v>
      </c>
      <c r="Q38" s="218"/>
      <c r="R38" s="218"/>
      <c r="S38" s="218"/>
      <c r="T38" s="218"/>
      <c r="W38" s="46">
        <f t="shared" si="0"/>
        <v>37</v>
      </c>
      <c r="AB38" s="46" t="str">
        <f>IF(ינו!B37=פבר!B37,IF(פבר!B37=מרץ!B37,IF(מרץ!B37=אפר!B37,IF(אפר!B37=מאי!B37,IF(מאי!B37=יונ!B37,$AB$1,$AC$1),$AC$1),$AC$1),$AC$1),$AC$1)</f>
        <v>זהה</v>
      </c>
      <c r="AC38" s="46" t="str">
        <f>IF(יונ!B37=יול!B37,IF(יול!B37=אוג!B37,IF(אוג!B37=ספט!B37,IF(ספט!B37=אוק!B37,IF(אוק!B37=נוב!B37,IF(נוב!B37=דצמ!B37,$AB$1,$AC$1),$AC$1),$AC$1),$AC$1),$AC$1),$AC$1)</f>
        <v>זהה</v>
      </c>
    </row>
    <row r="39" spans="1:29" x14ac:dyDescent="0.2">
      <c r="A39" s="482"/>
      <c r="B39" s="213" t="str">
        <f>IF(AC39=$AB$1,IF(AB39=$AB$1,דצמ!B38,$AB$2),$AB$2)</f>
        <v>השתלמויות</v>
      </c>
      <c r="C39" s="227">
        <f>ינו!$C$38</f>
        <v>0</v>
      </c>
      <c r="D39" s="228">
        <f>פבר!$C$38</f>
        <v>0</v>
      </c>
      <c r="E39" s="228">
        <f>מרץ!$C$38</f>
        <v>0</v>
      </c>
      <c r="F39" s="228">
        <f>אפר!$C$38</f>
        <v>0</v>
      </c>
      <c r="G39" s="228">
        <f>מאי!$C$38</f>
        <v>0</v>
      </c>
      <c r="H39" s="228">
        <f>יונ!$C$38</f>
        <v>0</v>
      </c>
      <c r="I39" s="228">
        <f>יול!$C$38</f>
        <v>0</v>
      </c>
      <c r="J39" s="228">
        <f>אוג!$C$38</f>
        <v>0</v>
      </c>
      <c r="K39" s="228">
        <f>ספט!$C$38</f>
        <v>0</v>
      </c>
      <c r="L39" s="228">
        <f>אוק!$C$38</f>
        <v>0</v>
      </c>
      <c r="M39" s="228">
        <f>נוב!$C$38</f>
        <v>0</v>
      </c>
      <c r="N39" s="229">
        <f>דצמ!$C$38</f>
        <v>0</v>
      </c>
      <c r="O39" s="225"/>
      <c r="P39" s="230">
        <f>AVERAGE(INDEX($C$2:$N$45,W39,MATCH($P$1,$C$2:$N$2,0)):INDEX($C$2:$N$45,W39,MATCH($P$2,$C$2:$N$2,0)))</f>
        <v>0</v>
      </c>
      <c r="Q39" s="218"/>
      <c r="R39" s="218"/>
      <c r="S39" s="218"/>
      <c r="T39" s="218"/>
      <c r="W39" s="46">
        <f t="shared" si="0"/>
        <v>38</v>
      </c>
      <c r="AB39" s="46" t="str">
        <f>IF(ינו!B38=פבר!B38,IF(פבר!B38=מרץ!B38,IF(מרץ!B38=אפר!B38,IF(אפר!B38=מאי!B38,IF(מאי!B38=יונ!B38,$AB$1,$AC$1),$AC$1),$AC$1),$AC$1),$AC$1)</f>
        <v>זהה</v>
      </c>
      <c r="AC39" s="46" t="str">
        <f>IF(יונ!B38=יול!B38,IF(יול!B38=אוג!B38,IF(אוג!B38=ספט!B38,IF(ספט!B38=אוק!B38,IF(אוק!B38=נוב!B38,IF(נוב!B38=דצמ!B38,$AB$1,$AC$1),$AC$1),$AC$1),$AC$1),$AC$1),$AC$1)</f>
        <v>זהה</v>
      </c>
    </row>
    <row r="40" spans="1:29" x14ac:dyDescent="0.2">
      <c r="A40" s="482"/>
      <c r="B40" s="213" t="str">
        <f>IF(AC40=$AB$1,IF(AB40=$AB$1,דצמ!B39,$AB$2),$AB$2)</f>
        <v>קנסות</v>
      </c>
      <c r="C40" s="227">
        <f>ינו!$C$39</f>
        <v>0</v>
      </c>
      <c r="D40" s="228">
        <f>פבר!$C$39</f>
        <v>0</v>
      </c>
      <c r="E40" s="228">
        <f>מרץ!$C$39</f>
        <v>0</v>
      </c>
      <c r="F40" s="228">
        <f>אפר!$C$39</f>
        <v>0</v>
      </c>
      <c r="G40" s="228">
        <f>מאי!$C$39</f>
        <v>0</v>
      </c>
      <c r="H40" s="228">
        <f>יונ!$C$39</f>
        <v>0</v>
      </c>
      <c r="I40" s="228">
        <f>יול!$C$39</f>
        <v>0</v>
      </c>
      <c r="J40" s="228">
        <f>אוג!$C$39</f>
        <v>0</v>
      </c>
      <c r="K40" s="228">
        <f>ספט!$C$39</f>
        <v>0</v>
      </c>
      <c r="L40" s="228">
        <f>אוק!$C$39</f>
        <v>0</v>
      </c>
      <c r="M40" s="228">
        <f>נוב!$C$39</f>
        <v>0</v>
      </c>
      <c r="N40" s="229">
        <f>דצמ!$C$39</f>
        <v>0</v>
      </c>
      <c r="O40" s="225"/>
      <c r="P40" s="230">
        <f>AVERAGE(INDEX($C$2:$N$45,W40,MATCH($P$1,$C$2:$N$2,0)):INDEX($C$2:$N$45,W40,MATCH($P$2,$C$2:$N$2,0)))</f>
        <v>0</v>
      </c>
      <c r="Q40" s="218"/>
      <c r="R40" s="218"/>
      <c r="S40" s="218"/>
      <c r="T40" s="218"/>
      <c r="W40" s="46">
        <f t="shared" si="0"/>
        <v>39</v>
      </c>
      <c r="AB40" s="46" t="str">
        <f>IF(ינו!B39=פבר!B39,IF(פבר!B39=מרץ!B39,IF(מרץ!B39=אפר!B39,IF(אפר!B39=מאי!B39,IF(מאי!B39=יונ!B39,$AB$1,$AC$1),$AC$1),$AC$1),$AC$1),$AC$1)</f>
        <v>זהה</v>
      </c>
      <c r="AC40" s="46" t="str">
        <f>IF(יונ!B39=יול!B39,IF(יול!B39=אוג!B39,IF(אוג!B39=ספט!B39,IF(ספט!B39=אוק!B39,IF(אוק!B39=נוב!B39,IF(נוב!B39=דצמ!B39,$AB$1,$AC$1),$AC$1),$AC$1),$AC$1),$AC$1),$AC$1)</f>
        <v>זהה</v>
      </c>
    </row>
    <row r="41" spans="1:29" x14ac:dyDescent="0.2">
      <c r="A41" s="482"/>
      <c r="B41" s="213">
        <f>IF(AC41=$AB$1,IF(AB41=$AB$1,דצמ!B40,$AB$2),$AB$2)</f>
        <v>0</v>
      </c>
      <c r="C41" s="227">
        <f>ינו!$C$40</f>
        <v>0</v>
      </c>
      <c r="D41" s="228">
        <f>פבר!$C$40</f>
        <v>0</v>
      </c>
      <c r="E41" s="228">
        <f>מרץ!$C$40</f>
        <v>0</v>
      </c>
      <c r="F41" s="228">
        <f>אפר!$C$40</f>
        <v>0</v>
      </c>
      <c r="G41" s="228">
        <f>מאי!$C$40</f>
        <v>0</v>
      </c>
      <c r="H41" s="228">
        <f>יונ!$C$40</f>
        <v>0</v>
      </c>
      <c r="I41" s="228">
        <f>יול!$C$40</f>
        <v>0</v>
      </c>
      <c r="J41" s="228">
        <f>אוג!$C$40</f>
        <v>0</v>
      </c>
      <c r="K41" s="228">
        <f>ספט!$C$40</f>
        <v>0</v>
      </c>
      <c r="L41" s="228">
        <f>אוק!$C$40</f>
        <v>0</v>
      </c>
      <c r="M41" s="228">
        <f>נוב!$C$40</f>
        <v>0</v>
      </c>
      <c r="N41" s="229">
        <f>דצמ!$C$40</f>
        <v>0</v>
      </c>
      <c r="O41" s="225"/>
      <c r="P41" s="230">
        <f>AVERAGE(INDEX($C$2:$N$45,W41,MATCH($P$1,$C$2:$N$2,0)):INDEX($C$2:$N$45,W41,MATCH($P$2,$C$2:$N$2,0)))</f>
        <v>0</v>
      </c>
      <c r="Q41" s="218"/>
      <c r="R41" s="218"/>
      <c r="S41" s="218"/>
      <c r="T41" s="218"/>
      <c r="W41" s="46">
        <f t="shared" si="0"/>
        <v>40</v>
      </c>
      <c r="AB41" s="46" t="str">
        <f>IF(ינו!B40=פבר!B40,IF(פבר!B40=מרץ!B40,IF(מרץ!B40=אפר!B40,IF(אפר!B40=מאי!B40,IF(מאי!B40=יונ!B40,$AB$1,$AC$1),$AC$1),$AC$1),$AC$1),$AC$1)</f>
        <v>זהה</v>
      </c>
      <c r="AC41" s="46" t="str">
        <f>IF(יונ!B40=יול!B40,IF(יול!B40=אוג!B40,IF(אוג!B40=ספט!B40,IF(ספט!B40=אוק!B40,IF(אוק!B40=נוב!B40,IF(נוב!B40=דצמ!B40,$AB$1,$AC$1),$AC$1),$AC$1),$AC$1),$AC$1),$AC$1)</f>
        <v>זהה</v>
      </c>
    </row>
    <row r="42" spans="1:29" x14ac:dyDescent="0.2">
      <c r="A42" s="482"/>
      <c r="B42" s="213">
        <f>IF(AC42=$AB$1,IF(AB42=$AB$1,דצמ!B41,$AB$2),$AB$2)</f>
        <v>0</v>
      </c>
      <c r="C42" s="227">
        <f>ינו!$C$41</f>
        <v>0</v>
      </c>
      <c r="D42" s="228">
        <f>פבר!$C$41</f>
        <v>0</v>
      </c>
      <c r="E42" s="228">
        <f>מרץ!$C$41</f>
        <v>0</v>
      </c>
      <c r="F42" s="228">
        <f>אפר!$C$41</f>
        <v>0</v>
      </c>
      <c r="G42" s="228">
        <f>מאי!$C$41</f>
        <v>0</v>
      </c>
      <c r="H42" s="228">
        <f>יונ!$C$41</f>
        <v>0</v>
      </c>
      <c r="I42" s="228">
        <f>יול!$C$41</f>
        <v>0</v>
      </c>
      <c r="J42" s="228">
        <f>אוג!$C$41</f>
        <v>0</v>
      </c>
      <c r="K42" s="228">
        <f>ספט!$C$41</f>
        <v>0</v>
      </c>
      <c r="L42" s="228">
        <f>אוק!$C$41</f>
        <v>0</v>
      </c>
      <c r="M42" s="228">
        <f>נוב!$C$41</f>
        <v>0</v>
      </c>
      <c r="N42" s="229">
        <f>דצמ!$C$41</f>
        <v>0</v>
      </c>
      <c r="O42" s="225"/>
      <c r="P42" s="230">
        <f>AVERAGE(INDEX($C$2:$N$45,W42,MATCH($P$1,$C$2:$N$2,0)):INDEX($C$2:$N$45,W42,MATCH($P$2,$C$2:$N$2,0)))</f>
        <v>0</v>
      </c>
      <c r="Q42" s="218"/>
      <c r="R42" s="218"/>
      <c r="S42" s="218"/>
      <c r="T42" s="218"/>
      <c r="W42" s="46">
        <f t="shared" si="0"/>
        <v>41</v>
      </c>
      <c r="AB42" s="46" t="str">
        <f>IF(ינו!B41=פבר!B41,IF(פבר!B41=מרץ!B41,IF(מרץ!B41=אפר!B41,IF(אפר!B41=מאי!B41,IF(מאי!B41=יונ!B41,$AB$1,$AC$1),$AC$1),$AC$1),$AC$1),$AC$1)</f>
        <v>זהה</v>
      </c>
      <c r="AC42" s="46" t="str">
        <f>IF(יונ!B41=יול!B41,IF(יול!B41=אוג!B41,IF(אוג!B41=ספט!B41,IF(ספט!B41=אוק!B41,IF(אוק!B41=נוב!B41,IF(נוב!B41=דצמ!B41,$AB$1,$AC$1),$AC$1),$AC$1),$AC$1),$AC$1),$AC$1)</f>
        <v>זהה</v>
      </c>
    </row>
    <row r="43" spans="1:29" x14ac:dyDescent="0.2">
      <c r="A43" s="482"/>
      <c r="B43" s="213">
        <f>IF(AC43=$AB$1,IF(AB43=$AB$1,דצמ!B42,$AB$2),$AB$2)</f>
        <v>0</v>
      </c>
      <c r="C43" s="227">
        <f>ינו!$C$42</f>
        <v>0</v>
      </c>
      <c r="D43" s="228">
        <f>פבר!$C$42</f>
        <v>0</v>
      </c>
      <c r="E43" s="228">
        <f>מרץ!$C$42</f>
        <v>0</v>
      </c>
      <c r="F43" s="228">
        <f>אפר!$C$42</f>
        <v>0</v>
      </c>
      <c r="G43" s="228">
        <f>מאי!$C$42</f>
        <v>0</v>
      </c>
      <c r="H43" s="228">
        <f>יונ!$C$42</f>
        <v>0</v>
      </c>
      <c r="I43" s="228">
        <f>יול!$C$42</f>
        <v>0</v>
      </c>
      <c r="J43" s="228">
        <f>אוג!$C$42</f>
        <v>0</v>
      </c>
      <c r="K43" s="228">
        <f>ספט!$C$42</f>
        <v>0</v>
      </c>
      <c r="L43" s="228">
        <f>אוק!$C$42</f>
        <v>0</v>
      </c>
      <c r="M43" s="228">
        <f>נוב!$C$42</f>
        <v>0</v>
      </c>
      <c r="N43" s="229">
        <f>דצמ!$C$42</f>
        <v>0</v>
      </c>
      <c r="O43" s="225"/>
      <c r="P43" s="230">
        <f>AVERAGE(INDEX($C$2:$N$45,W43,MATCH($P$1,$C$2:$N$2,0)):INDEX($C$2:$N$45,W43,MATCH($P$2,$C$2:$N$2,0)))</f>
        <v>0</v>
      </c>
      <c r="Q43" s="218"/>
      <c r="R43" s="218"/>
      <c r="S43" s="218"/>
      <c r="T43" s="218"/>
      <c r="W43" s="46">
        <f t="shared" si="0"/>
        <v>42</v>
      </c>
      <c r="AB43" s="46" t="str">
        <f>IF(ינו!B42=פבר!B42,IF(פבר!B42=מרץ!B42,IF(מרץ!B42=אפר!B42,IF(אפר!B42=מאי!B42,IF(מאי!B42=יונ!B42,$AB$1,$AC$1),$AC$1),$AC$1),$AC$1),$AC$1)</f>
        <v>זהה</v>
      </c>
      <c r="AC43" s="46" t="str">
        <f>IF(יונ!B42=יול!B42,IF(יול!B42=אוג!B42,IF(אוג!B42=ספט!B42,IF(ספט!B42=אוק!B42,IF(אוק!B42=נוב!B42,IF(נוב!B42=דצמ!B42,$AB$1,$AC$1),$AC$1),$AC$1),$AC$1),$AC$1),$AC$1)</f>
        <v>זהה</v>
      </c>
    </row>
    <row r="44" spans="1:29" x14ac:dyDescent="0.2">
      <c r="A44" s="482"/>
      <c r="B44" s="213">
        <f>IF(AC44=$AB$1,IF(AB44=$AB$1,דצמ!B43,$AB$2),$AB$2)</f>
        <v>0</v>
      </c>
      <c r="C44" s="227">
        <f>ינו!$C$43</f>
        <v>0</v>
      </c>
      <c r="D44" s="228">
        <f>פבר!$C$43</f>
        <v>0</v>
      </c>
      <c r="E44" s="228">
        <f>מרץ!$C$43</f>
        <v>0</v>
      </c>
      <c r="F44" s="228">
        <f>אפר!$C$43</f>
        <v>0</v>
      </c>
      <c r="G44" s="228">
        <f>מאי!$C$43</f>
        <v>0</v>
      </c>
      <c r="H44" s="228">
        <f>יונ!$C$43</f>
        <v>0</v>
      </c>
      <c r="I44" s="228">
        <f>יול!$C$43</f>
        <v>0</v>
      </c>
      <c r="J44" s="228">
        <f>אוג!$C$43</f>
        <v>0</v>
      </c>
      <c r="K44" s="228">
        <f>ספט!$C$43</f>
        <v>0</v>
      </c>
      <c r="L44" s="228">
        <f>אוק!$C$43</f>
        <v>0</v>
      </c>
      <c r="M44" s="228">
        <f>נוב!$C$43</f>
        <v>0</v>
      </c>
      <c r="N44" s="229">
        <f>דצמ!$C$43</f>
        <v>0</v>
      </c>
      <c r="O44" s="225"/>
      <c r="P44" s="230">
        <f>AVERAGE(INDEX($C$2:$N$45,W44,MATCH($P$1,$C$2:$N$2,0)):INDEX($C$2:$N$45,W44,MATCH($P$2,$C$2:$N$2,0)))</f>
        <v>0</v>
      </c>
      <c r="Q44" s="218"/>
      <c r="R44" s="218"/>
      <c r="S44" s="218"/>
      <c r="T44" s="218"/>
      <c r="W44" s="46">
        <f t="shared" si="0"/>
        <v>43</v>
      </c>
      <c r="AB44" s="46" t="str">
        <f>IF(ינו!B43=פבר!B43,IF(פבר!B43=מרץ!B43,IF(מרץ!B43=אפר!B43,IF(אפר!B43=מאי!B43,IF(מאי!B43=יונ!B43,$AB$1,$AC$1),$AC$1),$AC$1),$AC$1),$AC$1)</f>
        <v>זהה</v>
      </c>
      <c r="AC44" s="46" t="str">
        <f>IF(יונ!B43=יול!B43,IF(יול!B43=אוג!B43,IF(אוג!B43=ספט!B43,IF(ספט!B43=אוק!B43,IF(אוק!B43=נוב!B43,IF(נוב!B43=דצמ!B43,$AB$1,$AC$1),$AC$1),$AC$1),$AC$1),$AC$1),$AC$1)</f>
        <v>זהה</v>
      </c>
    </row>
    <row r="45" spans="1:29" ht="15" thickBot="1" x14ac:dyDescent="0.25">
      <c r="A45" s="483"/>
      <c r="B45" s="214">
        <f>IF(AC45=$AB$1,IF(AB45=$AB$1,דצמ!B44,$AB$2),$AB$2)</f>
        <v>0</v>
      </c>
      <c r="C45" s="239">
        <f>ינו!$C$44</f>
        <v>0</v>
      </c>
      <c r="D45" s="240">
        <f>פבר!$C$44</f>
        <v>0</v>
      </c>
      <c r="E45" s="240">
        <f>מרץ!$C$44</f>
        <v>0</v>
      </c>
      <c r="F45" s="240">
        <f>אפר!$C$44</f>
        <v>0</v>
      </c>
      <c r="G45" s="240">
        <f>מאי!$C$44</f>
        <v>0</v>
      </c>
      <c r="H45" s="240">
        <f>יונ!$C$44</f>
        <v>0</v>
      </c>
      <c r="I45" s="240">
        <f>יול!$C$44</f>
        <v>0</v>
      </c>
      <c r="J45" s="240">
        <f>אוג!$C$44</f>
        <v>0</v>
      </c>
      <c r="K45" s="240">
        <f>ספט!$C$44</f>
        <v>0</v>
      </c>
      <c r="L45" s="240">
        <f>אוק!$C$44</f>
        <v>0</v>
      </c>
      <c r="M45" s="240">
        <f>נוב!$C$44</f>
        <v>0</v>
      </c>
      <c r="N45" s="241">
        <f>דצמ!$C$44</f>
        <v>0</v>
      </c>
      <c r="O45" s="225"/>
      <c r="P45" s="242">
        <f>AVERAGE(INDEX($C$2:$N$45,W45,MATCH($P$1,$C$2:$N$2,0)):INDEX($C$2:$N$45,W45,MATCH($P$2,$C$2:$N$2,0)))</f>
        <v>0</v>
      </c>
      <c r="Q45" s="218"/>
      <c r="R45" s="218"/>
      <c r="S45" s="218"/>
      <c r="T45" s="218"/>
      <c r="W45" s="46">
        <f t="shared" si="0"/>
        <v>44</v>
      </c>
      <c r="AB45" s="46" t="str">
        <f>IF(ינו!B44=פבר!B44,IF(פבר!B44=מרץ!B44,IF(מרץ!B44=אפר!B44,IF(אפר!B44=מאי!B44,IF(מאי!B44=יונ!B44,$AB$1,$AC$1),$AC$1),$AC$1),$AC$1),$AC$1)</f>
        <v>זהה</v>
      </c>
      <c r="AC45" s="46" t="str">
        <f>IF(יונ!B44=יול!B44,IF(יול!B44=אוג!B44,IF(אוג!B44=ספט!B44,IF(ספט!B44=אוק!B44,IF(אוק!B44=נוב!B44,IF(נוב!B44=דצמ!B44,$AB$1,$AC$1),$AC$1),$AC$1),$AC$1),$AC$1),$AC$1)</f>
        <v>זהה</v>
      </c>
    </row>
    <row r="46" spans="1:29" x14ac:dyDescent="0.2">
      <c r="A46" s="257"/>
      <c r="B46" s="218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18"/>
      <c r="P46" s="218"/>
      <c r="Q46" s="218"/>
      <c r="R46" s="218"/>
      <c r="S46" s="218"/>
      <c r="T46" s="218"/>
    </row>
    <row r="47" spans="1:29" x14ac:dyDescent="0.2">
      <c r="A47" s="257"/>
      <c r="B47" s="218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18"/>
      <c r="P47" s="218"/>
      <c r="Q47" s="218"/>
      <c r="R47" s="218"/>
      <c r="S47" s="218"/>
      <c r="T47" s="218"/>
    </row>
    <row r="48" spans="1:29" x14ac:dyDescent="0.2">
      <c r="A48" s="218"/>
    </row>
    <row r="49" spans="1:1" x14ac:dyDescent="0.2">
      <c r="A49" s="218"/>
    </row>
  </sheetData>
  <sheetProtection password="CC49" sheet="1" objects="1" scenarios="1" formatCells="0" formatColumns="0" formatRows="0" insertColumns="0" insertRows="0" insertHyperlinks="0" sort="0" autoFilter="0"/>
  <mergeCells count="3">
    <mergeCell ref="A3:A11"/>
    <mergeCell ref="U11:V11"/>
    <mergeCell ref="A12:A45"/>
  </mergeCells>
  <conditionalFormatting sqref="B12:B45">
    <cfRule type="cellIs" dxfId="0" priority="1" stopIfTrue="1" operator="equal">
      <formula>$AB$2</formula>
    </cfRule>
  </conditionalFormatting>
  <dataValidations count="1">
    <dataValidation type="list" allowBlank="1" showInputMessage="1" showErrorMessage="1" error="יש לבחור מהתפריט הנפתח" sqref="P1:P2">
      <formula1>$U$12:$U$23</formula1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AX27"/>
  <sheetViews>
    <sheetView rightToLeft="1" workbookViewId="0">
      <selection activeCell="D3" sqref="D3"/>
    </sheetView>
  </sheetViews>
  <sheetFormatPr defaultColWidth="9.125" defaultRowHeight="14.25" x14ac:dyDescent="0.2"/>
  <cols>
    <col min="1" max="1" width="9.125" style="46"/>
    <col min="2" max="2" width="11.875" style="46" customWidth="1"/>
    <col min="3" max="3" width="12.375" style="46" customWidth="1"/>
    <col min="4" max="4" width="12" style="46" customWidth="1"/>
    <col min="5" max="5" width="15.625" style="46" customWidth="1"/>
    <col min="6" max="25" width="9.125" style="46" customWidth="1"/>
    <col min="26" max="28" width="9.125" style="46" hidden="1" customWidth="1"/>
    <col min="29" max="30" width="9.875" style="46" hidden="1" customWidth="1"/>
    <col min="31" max="37" width="9.125" style="46" hidden="1" customWidth="1"/>
    <col min="38" max="38" width="1.5" style="46" hidden="1" customWidth="1"/>
    <col min="39" max="41" width="9.125" style="46" hidden="1" customWidth="1"/>
    <col min="42" max="42" width="8" style="46" hidden="1" customWidth="1"/>
    <col min="43" max="43" width="10" style="46" hidden="1" customWidth="1"/>
    <col min="44" max="50" width="9.125" style="46" hidden="1" customWidth="1"/>
    <col min="51" max="16384" width="9.125" style="46"/>
  </cols>
  <sheetData>
    <row r="1" spans="2:49" ht="15" x14ac:dyDescent="0.25">
      <c r="B1" s="142" t="s">
        <v>32</v>
      </c>
      <c r="AA1" s="151">
        <v>2013</v>
      </c>
      <c r="AB1" s="151">
        <v>2014</v>
      </c>
      <c r="AC1" s="356" t="s">
        <v>171</v>
      </c>
      <c r="AD1" s="356" t="s">
        <v>172</v>
      </c>
      <c r="AE1" s="151">
        <v>2016</v>
      </c>
      <c r="AF1" s="151">
        <v>2017</v>
      </c>
      <c r="AG1" s="151">
        <v>2018</v>
      </c>
      <c r="AH1" s="151">
        <v>2019</v>
      </c>
      <c r="AI1" s="151">
        <v>2020</v>
      </c>
      <c r="AJ1" s="151">
        <v>2021</v>
      </c>
      <c r="AN1" s="151">
        <v>2013</v>
      </c>
      <c r="AO1" s="151">
        <v>2014</v>
      </c>
      <c r="AP1" s="356" t="s">
        <v>171</v>
      </c>
      <c r="AQ1" s="356" t="s">
        <v>172</v>
      </c>
      <c r="AR1" s="151">
        <v>2016</v>
      </c>
      <c r="AS1" s="151">
        <v>2017</v>
      </c>
      <c r="AT1" s="151">
        <v>2018</v>
      </c>
      <c r="AU1" s="151">
        <v>2019</v>
      </c>
      <c r="AV1" s="151">
        <v>2020</v>
      </c>
      <c r="AW1" s="151">
        <v>2021</v>
      </c>
    </row>
    <row r="2" spans="2:49" ht="15" thickBot="1" x14ac:dyDescent="0.25">
      <c r="B2" s="46" t="s">
        <v>31</v>
      </c>
      <c r="E2" s="143"/>
    </row>
    <row r="3" spans="2:49" ht="15.75" thickBot="1" x14ac:dyDescent="0.3">
      <c r="B3" s="46" t="s">
        <v>91</v>
      </c>
      <c r="D3" s="355">
        <v>2021</v>
      </c>
    </row>
    <row r="4" spans="2:49" ht="15.75" thickBot="1" x14ac:dyDescent="0.3">
      <c r="D4" s="144"/>
      <c r="E4" s="265"/>
    </row>
    <row r="5" spans="2:49" ht="15.75" thickBot="1" x14ac:dyDescent="0.3">
      <c r="B5" s="75" t="s">
        <v>87</v>
      </c>
      <c r="C5" s="76"/>
      <c r="D5" s="367">
        <f>HLOOKUP($D$3,$AN$1:$AW$27,5,FALSE)</f>
        <v>0.17</v>
      </c>
      <c r="E5" s="145"/>
      <c r="AM5" s="345" t="s">
        <v>167</v>
      </c>
      <c r="AN5" s="349">
        <v>0.18</v>
      </c>
      <c r="AO5" s="349">
        <v>0.18</v>
      </c>
      <c r="AP5" s="349">
        <v>0.18</v>
      </c>
      <c r="AQ5" s="357">
        <v>0.17</v>
      </c>
      <c r="AR5" s="349">
        <v>0.17</v>
      </c>
      <c r="AS5" s="357">
        <v>0.17</v>
      </c>
      <c r="AT5" s="357">
        <v>0.17</v>
      </c>
      <c r="AU5" s="357">
        <v>0.17</v>
      </c>
      <c r="AV5" s="357">
        <v>0.17</v>
      </c>
      <c r="AW5" s="364">
        <v>0.17</v>
      </c>
    </row>
    <row r="7" spans="2:49" ht="15.75" thickBot="1" x14ac:dyDescent="0.3">
      <c r="B7" s="144" t="s">
        <v>88</v>
      </c>
      <c r="C7" s="56"/>
      <c r="D7" s="56"/>
      <c r="E7" s="56"/>
      <c r="F7" s="56"/>
      <c r="G7" s="56"/>
      <c r="H7" s="56"/>
      <c r="I7" s="56"/>
      <c r="J7" s="56"/>
    </row>
    <row r="8" spans="2:49" ht="15.75" thickBot="1" x14ac:dyDescent="0.3">
      <c r="B8" s="75" t="s">
        <v>19</v>
      </c>
      <c r="C8" s="76" t="s">
        <v>20</v>
      </c>
      <c r="D8" s="146" t="s">
        <v>21</v>
      </c>
      <c r="E8" s="147"/>
      <c r="F8" s="56"/>
      <c r="G8" s="56"/>
      <c r="H8" s="56"/>
      <c r="I8" s="56"/>
      <c r="J8" s="56"/>
    </row>
    <row r="9" spans="2:49" ht="15" x14ac:dyDescent="0.25">
      <c r="B9" s="368">
        <v>0</v>
      </c>
      <c r="C9" s="369"/>
      <c r="D9" s="370"/>
      <c r="E9" s="148"/>
      <c r="F9" s="56"/>
      <c r="G9" s="56"/>
      <c r="H9" s="56"/>
      <c r="I9" s="56"/>
      <c r="J9" s="56"/>
      <c r="Z9" s="337" t="s">
        <v>88</v>
      </c>
      <c r="AA9" s="338"/>
      <c r="AB9" s="338"/>
      <c r="AC9" s="338"/>
      <c r="AD9" s="338"/>
      <c r="AE9" s="338"/>
      <c r="AF9" s="338"/>
      <c r="AG9" s="338"/>
      <c r="AH9" s="338"/>
      <c r="AI9" s="338"/>
      <c r="AJ9" s="339"/>
      <c r="AM9" s="337" t="s">
        <v>21</v>
      </c>
      <c r="AN9" s="338"/>
      <c r="AO9" s="338"/>
      <c r="AP9" s="338"/>
      <c r="AQ9" s="338"/>
      <c r="AR9" s="338"/>
      <c r="AS9" s="338"/>
      <c r="AT9" s="338"/>
      <c r="AU9" s="338"/>
      <c r="AV9" s="338"/>
      <c r="AW9" s="339"/>
    </row>
    <row r="10" spans="2:49" ht="15" x14ac:dyDescent="0.25">
      <c r="B10" s="371">
        <f>HLOOKUP($D$3,$AA$1:$AK$27,10,FALSE)</f>
        <v>6290</v>
      </c>
      <c r="C10" s="369">
        <f t="shared" ref="C10:C15" si="0">B10-B9</f>
        <v>6290</v>
      </c>
      <c r="D10" s="372">
        <f>HLOOKUP($D$3,$AN$1:$AW$27,10,FALSE)</f>
        <v>0.1</v>
      </c>
      <c r="E10" s="266"/>
      <c r="F10" s="56"/>
      <c r="G10" s="56"/>
      <c r="H10" s="56"/>
      <c r="I10" s="56"/>
      <c r="J10" s="56"/>
      <c r="Z10" s="340"/>
      <c r="AA10" s="56">
        <v>5280</v>
      </c>
      <c r="AB10" s="56">
        <v>5280</v>
      </c>
      <c r="AC10" s="56">
        <v>5270</v>
      </c>
      <c r="AD10" s="56">
        <v>5270</v>
      </c>
      <c r="AE10" s="56">
        <v>5220</v>
      </c>
      <c r="AF10" s="56">
        <v>6220</v>
      </c>
      <c r="AG10" s="56">
        <v>6240</v>
      </c>
      <c r="AH10" s="56">
        <v>6310</v>
      </c>
      <c r="AI10" s="56">
        <v>6330</v>
      </c>
      <c r="AJ10" s="341">
        <v>6290</v>
      </c>
      <c r="AM10" s="340"/>
      <c r="AN10" s="351">
        <v>0.1</v>
      </c>
      <c r="AO10" s="351">
        <v>0.1</v>
      </c>
      <c r="AP10" s="351">
        <v>0.1</v>
      </c>
      <c r="AQ10" s="351">
        <v>0.1</v>
      </c>
      <c r="AR10" s="58">
        <v>0.1</v>
      </c>
      <c r="AS10" s="58">
        <v>0.1</v>
      </c>
      <c r="AT10" s="58">
        <v>0.1</v>
      </c>
      <c r="AU10" s="58">
        <v>0.1</v>
      </c>
      <c r="AV10" s="58">
        <v>0.1</v>
      </c>
      <c r="AW10" s="362">
        <v>0.1</v>
      </c>
    </row>
    <row r="11" spans="2:49" ht="15" x14ac:dyDescent="0.25">
      <c r="B11" s="371">
        <f>HLOOKUP($D$3,$AA$1:$AK$27,11,FALSE)</f>
        <v>9030</v>
      </c>
      <c r="C11" s="369">
        <f t="shared" si="0"/>
        <v>2740</v>
      </c>
      <c r="D11" s="372">
        <f>HLOOKUP($D$3,$AN$1:$AW$27,11,FALSE)</f>
        <v>0.14000000000000001</v>
      </c>
      <c r="E11" s="148"/>
      <c r="F11" s="56"/>
      <c r="G11" s="56"/>
      <c r="H11" s="56"/>
      <c r="I11" s="56"/>
      <c r="J11" s="56"/>
      <c r="Z11" s="340"/>
      <c r="AA11" s="56">
        <v>9010</v>
      </c>
      <c r="AB11" s="56">
        <v>9010</v>
      </c>
      <c r="AC11" s="56">
        <v>9000</v>
      </c>
      <c r="AD11" s="56">
        <v>9000</v>
      </c>
      <c r="AE11" s="56">
        <v>8920</v>
      </c>
      <c r="AF11" s="56">
        <v>8920</v>
      </c>
      <c r="AG11" s="56">
        <v>8950</v>
      </c>
      <c r="AH11" s="56">
        <v>9050</v>
      </c>
      <c r="AI11" s="56">
        <v>9080</v>
      </c>
      <c r="AJ11" s="341">
        <v>9030</v>
      </c>
      <c r="AM11" s="340"/>
      <c r="AN11" s="351">
        <v>0.14000000000000001</v>
      </c>
      <c r="AO11" s="351">
        <v>0.14000000000000001</v>
      </c>
      <c r="AP11" s="351">
        <v>0.14000000000000001</v>
      </c>
      <c r="AQ11" s="351">
        <v>0.14000000000000001</v>
      </c>
      <c r="AR11" s="58">
        <v>0.14000000000000001</v>
      </c>
      <c r="AS11" s="58">
        <v>0.14000000000000001</v>
      </c>
      <c r="AT11" s="58">
        <v>0.14000000000000001</v>
      </c>
      <c r="AU11" s="58">
        <v>0.14000000000000001</v>
      </c>
      <c r="AV11" s="58">
        <v>0.14000000000000001</v>
      </c>
      <c r="AW11" s="362">
        <v>0.14000000000000001</v>
      </c>
    </row>
    <row r="12" spans="2:49" ht="15" x14ac:dyDescent="0.25">
      <c r="B12" s="371">
        <f>HLOOKUP($D$3,$AA$1:$AK$27,12,FALSE)</f>
        <v>14490</v>
      </c>
      <c r="C12" s="369">
        <f t="shared" si="0"/>
        <v>5460</v>
      </c>
      <c r="D12" s="372">
        <f>HLOOKUP($D$3,$AN$1:$AW$27,12,FALSE)</f>
        <v>0.2</v>
      </c>
      <c r="E12" s="148"/>
      <c r="F12" s="56"/>
      <c r="G12" s="56"/>
      <c r="H12" s="56"/>
      <c r="I12" s="56"/>
      <c r="J12" s="56"/>
      <c r="Z12" s="340"/>
      <c r="AA12" s="56">
        <v>14000</v>
      </c>
      <c r="AB12" s="56">
        <v>14000</v>
      </c>
      <c r="AC12" s="56">
        <v>13990</v>
      </c>
      <c r="AD12" s="56">
        <v>13990</v>
      </c>
      <c r="AE12" s="56">
        <v>13860</v>
      </c>
      <c r="AF12" s="56">
        <v>14320</v>
      </c>
      <c r="AG12" s="56">
        <v>14360</v>
      </c>
      <c r="AH12" s="56">
        <v>14530</v>
      </c>
      <c r="AI12" s="56">
        <v>14580</v>
      </c>
      <c r="AJ12" s="341">
        <v>14490</v>
      </c>
      <c r="AM12" s="340"/>
      <c r="AN12" s="351">
        <v>0.21</v>
      </c>
      <c r="AO12" s="351">
        <v>0.21</v>
      </c>
      <c r="AP12" s="351">
        <v>0.21</v>
      </c>
      <c r="AQ12" s="351">
        <v>0.21</v>
      </c>
      <c r="AR12" s="58">
        <v>0.21</v>
      </c>
      <c r="AS12" s="58">
        <v>0.2</v>
      </c>
      <c r="AT12" s="58">
        <v>0.2</v>
      </c>
      <c r="AU12" s="58">
        <v>0.2</v>
      </c>
      <c r="AV12" s="58">
        <v>0.2</v>
      </c>
      <c r="AW12" s="362">
        <v>0.2</v>
      </c>
    </row>
    <row r="13" spans="2:49" ht="15" x14ac:dyDescent="0.25">
      <c r="B13" s="371">
        <f>HLOOKUP($D$3,$AA$1:$AK$27,13,FALSE)</f>
        <v>20140</v>
      </c>
      <c r="C13" s="369">
        <f t="shared" si="0"/>
        <v>5650</v>
      </c>
      <c r="D13" s="372">
        <f>HLOOKUP($D$3,$AN$1:$AW$27,13,FALSE)</f>
        <v>0.31</v>
      </c>
      <c r="E13" s="148"/>
      <c r="F13" s="56"/>
      <c r="G13" s="56"/>
      <c r="H13" s="56"/>
      <c r="I13" s="56"/>
      <c r="J13" s="56"/>
      <c r="Z13" s="340"/>
      <c r="AA13" s="56">
        <v>20000</v>
      </c>
      <c r="AB13" s="56">
        <v>20000</v>
      </c>
      <c r="AC13" s="56">
        <v>19980</v>
      </c>
      <c r="AD13" s="56">
        <v>19980</v>
      </c>
      <c r="AE13" s="56">
        <v>19800</v>
      </c>
      <c r="AF13" s="56">
        <v>19900</v>
      </c>
      <c r="AG13" s="56">
        <v>19960</v>
      </c>
      <c r="AH13" s="56">
        <v>20200</v>
      </c>
      <c r="AI13" s="56">
        <v>20260</v>
      </c>
      <c r="AJ13" s="341">
        <v>20140</v>
      </c>
      <c r="AM13" s="340"/>
      <c r="AN13" s="351">
        <v>0.31</v>
      </c>
      <c r="AO13" s="351">
        <v>0.31</v>
      </c>
      <c r="AP13" s="351">
        <v>0.31</v>
      </c>
      <c r="AQ13" s="351">
        <v>0.31</v>
      </c>
      <c r="AR13" s="58">
        <v>0.31</v>
      </c>
      <c r="AS13" s="58">
        <v>0.31</v>
      </c>
      <c r="AT13" s="58">
        <v>0.31</v>
      </c>
      <c r="AU13" s="58">
        <v>0.31</v>
      </c>
      <c r="AV13" s="58">
        <v>0.31</v>
      </c>
      <c r="AW13" s="362">
        <v>0.31</v>
      </c>
    </row>
    <row r="14" spans="2:49" ht="15" x14ac:dyDescent="0.25">
      <c r="B14" s="371">
        <f>HLOOKUP($D$3,$AA$1:$AK$27,14,FALSE)</f>
        <v>41910</v>
      </c>
      <c r="C14" s="369">
        <f t="shared" si="0"/>
        <v>21770</v>
      </c>
      <c r="D14" s="372">
        <f>HLOOKUP($D$3,$AN$1:$AW$27,14,FALSE)</f>
        <v>0.35</v>
      </c>
      <c r="E14" s="148"/>
      <c r="F14" s="56"/>
      <c r="G14" s="56"/>
      <c r="H14" s="56"/>
      <c r="Z14" s="340"/>
      <c r="AA14" s="56">
        <v>41830</v>
      </c>
      <c r="AB14" s="56">
        <v>41830</v>
      </c>
      <c r="AC14" s="56">
        <v>41790</v>
      </c>
      <c r="AD14" s="56">
        <v>41790</v>
      </c>
      <c r="AE14" s="56">
        <v>41410</v>
      </c>
      <c r="AF14" s="56">
        <v>41410</v>
      </c>
      <c r="AG14" s="56">
        <v>41530</v>
      </c>
      <c r="AH14" s="56">
        <v>42030</v>
      </c>
      <c r="AI14" s="56">
        <v>42160</v>
      </c>
      <c r="AJ14" s="341">
        <v>41910</v>
      </c>
      <c r="AM14" s="340"/>
      <c r="AN14" s="351">
        <v>0.34</v>
      </c>
      <c r="AO14" s="351">
        <v>0.34</v>
      </c>
      <c r="AP14" s="351">
        <v>0.34</v>
      </c>
      <c r="AQ14" s="351">
        <v>0.34</v>
      </c>
      <c r="AR14" s="58">
        <v>0.34</v>
      </c>
      <c r="AS14" s="58">
        <v>0.35</v>
      </c>
      <c r="AT14" s="58">
        <v>0.35</v>
      </c>
      <c r="AU14" s="58">
        <v>0.35</v>
      </c>
      <c r="AV14" s="58">
        <v>0.35</v>
      </c>
      <c r="AW14" s="362">
        <v>0.35</v>
      </c>
    </row>
    <row r="15" spans="2:49" ht="15" x14ac:dyDescent="0.25">
      <c r="B15" s="371">
        <f>HLOOKUP($D$3,$AA$1:$AK$27,15,FALSE)</f>
        <v>53970</v>
      </c>
      <c r="C15" s="369">
        <f t="shared" si="0"/>
        <v>12060</v>
      </c>
      <c r="D15" s="372">
        <f>HLOOKUP($D$3,$AN$1:$AW$27,15,FALSE)</f>
        <v>0.47</v>
      </c>
      <c r="E15" s="148"/>
      <c r="F15" s="56"/>
      <c r="G15" s="56"/>
      <c r="H15" s="56"/>
      <c r="Z15" s="340"/>
      <c r="AA15" s="56">
        <v>67630</v>
      </c>
      <c r="AB15" s="56">
        <v>67630</v>
      </c>
      <c r="AC15" s="56">
        <v>67560</v>
      </c>
      <c r="AD15" s="56">
        <v>67560</v>
      </c>
      <c r="AE15" s="56">
        <v>66960</v>
      </c>
      <c r="AF15" s="56">
        <v>53332</v>
      </c>
      <c r="AG15" s="56">
        <v>53490</v>
      </c>
      <c r="AH15" s="56">
        <v>54130</v>
      </c>
      <c r="AI15" s="56">
        <v>54300</v>
      </c>
      <c r="AJ15" s="341">
        <v>53970</v>
      </c>
      <c r="AM15" s="340"/>
      <c r="AN15" s="351">
        <v>0.48</v>
      </c>
      <c r="AO15" s="351">
        <v>0.48</v>
      </c>
      <c r="AP15" s="351">
        <v>0.48</v>
      </c>
      <c r="AQ15" s="351">
        <v>0.48</v>
      </c>
      <c r="AR15" s="58">
        <v>0.48</v>
      </c>
      <c r="AS15" s="58">
        <v>0.47</v>
      </c>
      <c r="AT15" s="58">
        <v>0.47</v>
      </c>
      <c r="AU15" s="58">
        <v>0.47</v>
      </c>
      <c r="AV15" s="58">
        <v>0.47</v>
      </c>
      <c r="AW15" s="362">
        <v>0.47</v>
      </c>
    </row>
    <row r="16" spans="2:49" ht="15.75" thickBot="1" x14ac:dyDescent="0.3">
      <c r="B16" s="373">
        <f>HLOOKUP($D$3,$AA$1:$AK$27,16,FALSE)</f>
        <v>53971</v>
      </c>
      <c r="C16" s="374"/>
      <c r="D16" s="375">
        <f>HLOOKUP($D$3,$AN$1:$AW$27,16,FALSE)</f>
        <v>0.5</v>
      </c>
      <c r="E16" s="148"/>
      <c r="F16" s="56"/>
      <c r="G16" s="56"/>
      <c r="H16" s="56"/>
      <c r="I16" s="56"/>
      <c r="J16" s="56"/>
      <c r="Z16" s="342"/>
      <c r="AA16" s="343">
        <v>67631</v>
      </c>
      <c r="AB16" s="343">
        <v>67631</v>
      </c>
      <c r="AC16" s="343">
        <v>67561</v>
      </c>
      <c r="AD16" s="343">
        <v>67561</v>
      </c>
      <c r="AE16" s="343">
        <v>66961</v>
      </c>
      <c r="AF16" s="343">
        <v>53333</v>
      </c>
      <c r="AG16" s="343">
        <v>53491</v>
      </c>
      <c r="AH16" s="343">
        <v>54131</v>
      </c>
      <c r="AI16" s="343">
        <v>54301</v>
      </c>
      <c r="AJ16" s="344">
        <v>53971</v>
      </c>
      <c r="AM16" s="342"/>
      <c r="AN16" s="352">
        <v>0.5</v>
      </c>
      <c r="AO16" s="352">
        <v>0.5</v>
      </c>
      <c r="AP16" s="352">
        <v>0.5</v>
      </c>
      <c r="AQ16" s="352">
        <v>0.5</v>
      </c>
      <c r="AR16" s="358">
        <v>0.5</v>
      </c>
      <c r="AS16" s="358">
        <v>0.5</v>
      </c>
      <c r="AT16" s="358">
        <v>0.5</v>
      </c>
      <c r="AU16" s="358">
        <v>0.5</v>
      </c>
      <c r="AV16" s="358">
        <v>0.5</v>
      </c>
      <c r="AW16" s="363">
        <v>0.5</v>
      </c>
    </row>
    <row r="17" spans="2:49" ht="15" thickBot="1" x14ac:dyDescent="0.25">
      <c r="B17" s="149"/>
      <c r="C17" s="149"/>
      <c r="D17" s="150"/>
      <c r="E17" s="149"/>
      <c r="F17" s="149"/>
      <c r="G17" s="149"/>
      <c r="H17" s="56"/>
      <c r="I17" s="56"/>
      <c r="J17" s="56"/>
      <c r="AN17" s="350"/>
      <c r="AO17" s="350"/>
      <c r="AP17" s="350"/>
    </row>
    <row r="18" spans="2:49" ht="15.75" thickBot="1" x14ac:dyDescent="0.3">
      <c r="B18" s="75" t="s">
        <v>89</v>
      </c>
      <c r="C18" s="76"/>
      <c r="D18" s="376">
        <f>HLOOKUP($D$3,$AN$1:$AW$27,18,FALSE)</f>
        <v>218</v>
      </c>
      <c r="AM18" s="345" t="s">
        <v>166</v>
      </c>
      <c r="AN18" s="346">
        <v>218</v>
      </c>
      <c r="AO18" s="346">
        <v>218</v>
      </c>
      <c r="AP18" s="346">
        <v>218</v>
      </c>
      <c r="AQ18" s="346">
        <v>218</v>
      </c>
      <c r="AR18" s="346">
        <v>216</v>
      </c>
      <c r="AS18" s="346">
        <v>215</v>
      </c>
      <c r="AT18" s="346">
        <v>216</v>
      </c>
      <c r="AU18" s="346">
        <v>218</v>
      </c>
      <c r="AV18" s="346">
        <v>219</v>
      </c>
      <c r="AW18" s="347">
        <v>218</v>
      </c>
    </row>
    <row r="19" spans="2:49" x14ac:dyDescent="0.2">
      <c r="B19" s="56"/>
      <c r="C19" s="56"/>
      <c r="AN19" s="350"/>
      <c r="AO19" s="350"/>
      <c r="AP19" s="350"/>
    </row>
    <row r="20" spans="2:49" ht="15.75" thickBot="1" x14ac:dyDescent="0.3">
      <c r="B20" s="151" t="s">
        <v>90</v>
      </c>
      <c r="AN20" s="350"/>
      <c r="AO20" s="350"/>
      <c r="AP20" s="350"/>
    </row>
    <row r="21" spans="2:49" ht="15.75" thickBot="1" x14ac:dyDescent="0.3">
      <c r="B21" s="75" t="s">
        <v>19</v>
      </c>
      <c r="C21" s="76" t="s">
        <v>20</v>
      </c>
      <c r="D21" s="146" t="s">
        <v>29</v>
      </c>
      <c r="E21" s="147"/>
      <c r="AN21" s="350"/>
      <c r="AO21" s="350"/>
      <c r="AP21" s="350"/>
    </row>
    <row r="22" spans="2:49" ht="15" x14ac:dyDescent="0.25">
      <c r="B22" s="377">
        <v>0</v>
      </c>
      <c r="C22" s="369"/>
      <c r="D22" s="370"/>
      <c r="E22" s="114"/>
      <c r="Z22" s="337" t="s">
        <v>165</v>
      </c>
      <c r="AA22" s="338"/>
      <c r="AB22" s="338"/>
      <c r="AC22" s="338"/>
      <c r="AD22" s="338"/>
      <c r="AE22" s="338"/>
      <c r="AF22" s="338"/>
      <c r="AG22" s="338"/>
      <c r="AH22" s="338"/>
      <c r="AI22" s="338"/>
      <c r="AJ22" s="339"/>
      <c r="AM22" s="337" t="s">
        <v>170</v>
      </c>
      <c r="AN22" s="338"/>
      <c r="AO22" s="338"/>
      <c r="AP22" s="338"/>
      <c r="AQ22" s="338"/>
      <c r="AR22" s="338"/>
      <c r="AS22" s="338"/>
      <c r="AT22" s="338"/>
      <c r="AU22" s="338"/>
      <c r="AV22" s="338"/>
      <c r="AW22" s="339"/>
    </row>
    <row r="23" spans="2:49" ht="15" x14ac:dyDescent="0.25">
      <c r="B23" s="371">
        <f>HLOOKUP($D$3,$AA$1:$AK$27,23,FALSE)</f>
        <v>6331</v>
      </c>
      <c r="C23" s="369">
        <f>B23-B22</f>
        <v>6331</v>
      </c>
      <c r="D23" s="378">
        <f>HLOOKUP($D$3,$AN$1:$AW$27,23,FALSE)</f>
        <v>5.9700000000000003E-2</v>
      </c>
      <c r="E23" s="148"/>
      <c r="Z23" s="340"/>
      <c r="AA23" s="56">
        <v>5297</v>
      </c>
      <c r="AB23" s="56">
        <v>5453</v>
      </c>
      <c r="AC23" s="56">
        <v>5556</v>
      </c>
      <c r="AD23" s="56">
        <v>5556</v>
      </c>
      <c r="AE23" s="56">
        <v>5678</v>
      </c>
      <c r="AF23" s="56">
        <v>5804</v>
      </c>
      <c r="AG23" s="56">
        <v>5944</v>
      </c>
      <c r="AH23" s="56">
        <v>6164</v>
      </c>
      <c r="AI23" s="56">
        <v>6331</v>
      </c>
      <c r="AJ23" s="341">
        <v>6331</v>
      </c>
      <c r="AM23" s="340"/>
      <c r="AN23" s="353">
        <v>9.8199999999999996E-2</v>
      </c>
      <c r="AO23" s="353">
        <v>9.8199999999999996E-2</v>
      </c>
      <c r="AP23" s="353">
        <v>9.8199999999999996E-2</v>
      </c>
      <c r="AQ23" s="353">
        <v>9.8199999999999996E-2</v>
      </c>
      <c r="AR23" s="359">
        <v>9.8199999999999996E-2</v>
      </c>
      <c r="AS23" s="359">
        <v>5.9700000000000003E-2</v>
      </c>
      <c r="AT23" s="359">
        <v>5.9700000000000003E-2</v>
      </c>
      <c r="AU23" s="359">
        <v>5.9700000000000003E-2</v>
      </c>
      <c r="AV23" s="359">
        <v>5.9700000000000003E-2</v>
      </c>
      <c r="AW23" s="365">
        <v>5.9700000000000003E-2</v>
      </c>
    </row>
    <row r="24" spans="2:49" ht="15.75" thickBot="1" x14ac:dyDescent="0.3">
      <c r="B24" s="373">
        <f>HLOOKUP($D$3,$AA$1:$AK$27,24,FALSE)</f>
        <v>44020</v>
      </c>
      <c r="C24" s="374">
        <f>B24-B23</f>
        <v>37689</v>
      </c>
      <c r="D24" s="379">
        <f>HLOOKUP($D$3,$AN$1:$AW$27,24,FALSE)</f>
        <v>0.17829999999999999</v>
      </c>
      <c r="E24" s="148"/>
      <c r="Z24" s="342"/>
      <c r="AA24" s="343">
        <v>42435</v>
      </c>
      <c r="AB24" s="343">
        <v>43240</v>
      </c>
      <c r="AC24" s="343">
        <v>43240</v>
      </c>
      <c r="AD24" s="343">
        <v>43240</v>
      </c>
      <c r="AE24" s="343">
        <v>43240</v>
      </c>
      <c r="AF24" s="343">
        <v>43240</v>
      </c>
      <c r="AG24" s="343">
        <v>43370</v>
      </c>
      <c r="AH24" s="343">
        <v>43890</v>
      </c>
      <c r="AI24" s="343">
        <v>44020</v>
      </c>
      <c r="AJ24" s="344">
        <v>44020</v>
      </c>
      <c r="AM24" s="342"/>
      <c r="AN24" s="354">
        <v>0.1623</v>
      </c>
      <c r="AO24" s="354">
        <v>0.1623</v>
      </c>
      <c r="AP24" s="354">
        <v>0.1623</v>
      </c>
      <c r="AQ24" s="354">
        <v>0.1623</v>
      </c>
      <c r="AR24" s="360">
        <v>0.1623</v>
      </c>
      <c r="AS24" s="360">
        <v>0.17829999999999999</v>
      </c>
      <c r="AT24" s="360">
        <v>0.17829999999999999</v>
      </c>
      <c r="AU24" s="360">
        <v>0.17829999999999999</v>
      </c>
      <c r="AV24" s="360">
        <v>0.17829999999999999</v>
      </c>
      <c r="AW24" s="366">
        <v>0.17829999999999999</v>
      </c>
    </row>
    <row r="25" spans="2:49" ht="15" thickBot="1" x14ac:dyDescent="0.25"/>
    <row r="26" spans="2:49" ht="15.75" thickBot="1" x14ac:dyDescent="0.3">
      <c r="B26" s="75" t="s">
        <v>122</v>
      </c>
      <c r="C26" s="204"/>
      <c r="D26" s="141"/>
      <c r="AM26" s="337" t="s">
        <v>168</v>
      </c>
      <c r="AN26" s="338"/>
      <c r="AO26" s="338"/>
      <c r="AP26" s="338"/>
      <c r="AQ26" s="338"/>
      <c r="AR26" s="338"/>
      <c r="AS26" s="338"/>
      <c r="AT26" s="338"/>
      <c r="AU26" s="338"/>
      <c r="AV26" s="338"/>
      <c r="AW26" s="339"/>
    </row>
    <row r="27" spans="2:49" ht="15.75" thickBot="1" x14ac:dyDescent="0.3">
      <c r="B27" s="202"/>
      <c r="C27" s="203"/>
      <c r="D27" s="361">
        <f>HLOOKUP($D$3,$AN$1:$AW$27,27,FALSE)</f>
        <v>99893</v>
      </c>
      <c r="AM27" s="342"/>
      <c r="AN27" s="343">
        <v>77993</v>
      </c>
      <c r="AO27" s="343">
        <v>79482</v>
      </c>
      <c r="AP27" s="343">
        <v>100000</v>
      </c>
      <c r="AQ27" s="343">
        <v>100000</v>
      </c>
      <c r="AR27" s="343">
        <v>99006</v>
      </c>
      <c r="AS27" s="343">
        <v>98707</v>
      </c>
      <c r="AT27" s="343">
        <v>99003</v>
      </c>
      <c r="AU27" s="343">
        <v>100187</v>
      </c>
      <c r="AV27" s="343">
        <v>100491</v>
      </c>
      <c r="AW27" s="484">
        <v>99893</v>
      </c>
    </row>
  </sheetData>
  <sheetProtection password="CC49" sheet="1" objects="1" scenarios="1" formatCells="0" formatColumns="0" formatRows="0" insertColumns="0" insertRows="0" insertHyperlinks="0" sort="0" autoFilter="0"/>
  <dataValidations count="3">
    <dataValidation allowBlank="1" showInputMessage="1" showErrorMessage="1" promptTitle="שימו לב!" prompt="הקלדה בתא זה תבטל את עדכונו האוטומטי בבחירת השנה (תא D3)." sqref="D27 D5 B23:B24 D23:D24 B10:B16 D10:D16 D18"/>
    <dataValidation allowBlank="1" showInputMessage="1" showErrorMessage="1" promptTitle="שימו לב!" prompt="הקלדה בתא זה תבטל את עדכונו האוטומטי." sqref="C10:C16 C23:C24"/>
    <dataValidation type="list" allowBlank="1" showInputMessage="1" showErrorMessage="1" error="יש לבחור מהתפריט הנפתח" sqref="D3">
      <formula1>$AA$1:$AJ$1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 tint="0.59999389629810485"/>
    <pageSetUpPr fitToPage="1"/>
  </sheetPr>
  <dimension ref="A1:BC62"/>
  <sheetViews>
    <sheetView showZeros="0" rightToLeft="1" zoomScale="90" zoomScaleNormal="90" workbookViewId="0">
      <pane ySplit="10" topLeftCell="A11" activePane="bottomLeft" state="frozen"/>
      <selection activeCell="B4" sqref="B4:O4"/>
      <selection pane="bottomLeft" activeCell="C2" sqref="C2"/>
    </sheetView>
  </sheetViews>
  <sheetFormatPr defaultColWidth="9.125" defaultRowHeight="14.25" x14ac:dyDescent="0.2"/>
  <cols>
    <col min="1" max="1" width="0.875" style="1" customWidth="1"/>
    <col min="2" max="2" width="34" style="1" bestFit="1" customWidth="1"/>
    <col min="3" max="3" width="11.625" style="1" customWidth="1"/>
    <col min="4" max="4" width="7.625" style="1" customWidth="1"/>
    <col min="5" max="5" width="8.125" style="1" customWidth="1"/>
    <col min="6" max="6" width="11.625" style="1" hidden="1" customWidth="1"/>
    <col min="7" max="7" width="7.625" style="1" customWidth="1"/>
    <col min="8" max="8" width="10.125" style="1" customWidth="1"/>
    <col min="9" max="9" width="8.75" style="1" customWidth="1"/>
    <col min="10" max="10" width="9.875" style="1" customWidth="1"/>
    <col min="11" max="11" width="3.75" style="1" customWidth="1"/>
    <col min="12" max="12" width="13.75" style="1" customWidth="1"/>
    <col min="13" max="13" width="3.875" style="1" customWidth="1"/>
    <col min="14" max="14" width="23.125" style="1" customWidth="1"/>
    <col min="15" max="15" width="11.625" style="1" customWidth="1"/>
    <col min="16" max="16" width="10" style="1" hidden="1" customWidth="1"/>
    <col min="17" max="17" width="11.625" style="2" bestFit="1" customWidth="1"/>
    <col min="18" max="18" width="11.625" style="2" hidden="1" customWidth="1"/>
    <col min="19" max="19" width="11.625" style="2" bestFit="1" customWidth="1"/>
    <col min="20" max="20" width="5.875" style="1" customWidth="1"/>
    <col min="21" max="21" width="9.875" style="1" customWidth="1"/>
    <col min="22" max="22" width="9.125" style="1"/>
    <col min="23" max="23" width="9.125" style="1" customWidth="1"/>
    <col min="24" max="24" width="15.375" style="1" hidden="1" customWidth="1"/>
    <col min="25" max="25" width="10.25" style="1" hidden="1" customWidth="1"/>
    <col min="26" max="26" width="13.125" style="1" hidden="1" customWidth="1"/>
    <col min="27" max="27" width="11.125" style="1" hidden="1" customWidth="1"/>
    <col min="28" max="28" width="10" style="1" hidden="1" customWidth="1"/>
    <col min="29" max="29" width="8.25" style="1" hidden="1" customWidth="1"/>
    <col min="30" max="31" width="9.125" style="1" hidden="1" customWidth="1"/>
    <col min="32" max="32" width="10" style="1" hidden="1" customWidth="1"/>
    <col min="33" max="33" width="9.125" style="1" hidden="1" customWidth="1"/>
    <col min="34" max="34" width="9.125" style="56" hidden="1" customWidth="1"/>
    <col min="35" max="35" width="3.375" style="56" hidden="1" customWidth="1"/>
    <col min="36" max="44" width="9.125" style="56" hidden="1" customWidth="1"/>
    <col min="45" max="55" width="9.125" style="1" hidden="1" customWidth="1"/>
    <col min="56" max="56" width="9.125" style="1" customWidth="1"/>
    <col min="57" max="16384" width="9.125" style="1"/>
  </cols>
  <sheetData>
    <row r="1" spans="1:55" ht="13.5" customHeight="1" thickBot="1" x14ac:dyDescent="0.25">
      <c r="A1" s="10"/>
      <c r="B1" s="11"/>
      <c r="C1" s="10"/>
      <c r="D1" s="10"/>
      <c r="E1" s="283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2"/>
      <c r="R1" s="12"/>
      <c r="S1" s="12"/>
      <c r="T1" s="10"/>
      <c r="U1" s="10"/>
      <c r="V1" s="10"/>
      <c r="AH1" s="56" t="s">
        <v>55</v>
      </c>
      <c r="AL1" s="56" t="s">
        <v>153</v>
      </c>
      <c r="AM1" s="56" t="s">
        <v>63</v>
      </c>
      <c r="AN1" s="56" t="s">
        <v>36</v>
      </c>
      <c r="AO1" s="57" t="s">
        <v>84</v>
      </c>
    </row>
    <row r="2" spans="1:55" ht="15.75" customHeight="1" x14ac:dyDescent="0.3">
      <c r="A2" s="10"/>
      <c r="B2" s="93" t="s">
        <v>27</v>
      </c>
      <c r="C2" s="251"/>
      <c r="D2" s="290"/>
      <c r="E2" s="192"/>
      <c r="F2" s="17"/>
      <c r="G2" s="386" t="s">
        <v>15</v>
      </c>
      <c r="H2" s="387"/>
      <c r="I2" s="388"/>
      <c r="J2" s="300">
        <f>O45-Q45-O2</f>
        <v>0</v>
      </c>
      <c r="K2" s="39"/>
      <c r="L2" s="39"/>
      <c r="M2" s="39"/>
      <c r="N2" s="286" t="s">
        <v>49</v>
      </c>
      <c r="O2" s="314">
        <f>SUMIF(D11:D44,AM1,H11:H44)+SUMIF(D11:D44,AM2,F11:F44)</f>
        <v>0</v>
      </c>
      <c r="Q2" s="20"/>
      <c r="R2" s="20"/>
      <c r="S2" s="156"/>
      <c r="T2" s="10"/>
      <c r="U2" s="10"/>
      <c r="V2" s="10"/>
      <c r="AH2" s="56" t="s">
        <v>56</v>
      </c>
      <c r="AL2" s="56" t="s">
        <v>154</v>
      </c>
      <c r="AM2" s="56" t="s">
        <v>64</v>
      </c>
      <c r="AN2" s="56" t="s">
        <v>37</v>
      </c>
      <c r="AO2" s="58">
        <f>IF(C6=AN2,'שיעורי מס'!D5,0)</f>
        <v>0.17</v>
      </c>
      <c r="BC2" s="284" t="s">
        <v>147</v>
      </c>
    </row>
    <row r="3" spans="1:55" ht="15.75" customHeight="1" thickBot="1" x14ac:dyDescent="0.35">
      <c r="A3" s="10"/>
      <c r="B3" s="94" t="s">
        <v>25</v>
      </c>
      <c r="C3" s="252"/>
      <c r="D3" s="290"/>
      <c r="E3" s="192"/>
      <c r="F3" s="17"/>
      <c r="G3" s="389" t="s">
        <v>61</v>
      </c>
      <c r="H3" s="390"/>
      <c r="I3" s="391"/>
      <c r="J3" s="301">
        <f>O45-Q45-O3</f>
        <v>0</v>
      </c>
      <c r="K3" s="40"/>
      <c r="L3" s="40"/>
      <c r="M3" s="40"/>
      <c r="N3" s="47" t="s">
        <v>149</v>
      </c>
      <c r="O3" s="48">
        <f>H45</f>
        <v>0</v>
      </c>
      <c r="Q3" s="20"/>
      <c r="R3" s="20"/>
      <c r="S3" s="157"/>
      <c r="T3" s="10"/>
      <c r="U3" s="10"/>
      <c r="V3" s="10"/>
      <c r="AN3" s="205">
        <f>'שיעורי מס'!D27</f>
        <v>99893</v>
      </c>
    </row>
    <row r="4" spans="1:55" ht="15.75" customHeight="1" thickBot="1" x14ac:dyDescent="0.3">
      <c r="A4" s="10"/>
      <c r="B4" s="94" t="s">
        <v>39</v>
      </c>
      <c r="C4" s="253"/>
      <c r="D4" s="291"/>
      <c r="E4" s="192"/>
      <c r="F4" s="10"/>
      <c r="G4" s="392" t="s">
        <v>16</v>
      </c>
      <c r="H4" s="393"/>
      <c r="I4" s="394"/>
      <c r="J4" s="302">
        <f>AR23</f>
        <v>0</v>
      </c>
      <c r="K4" s="39"/>
      <c r="L4" s="39"/>
      <c r="M4" s="39"/>
      <c r="N4" s="49" t="s">
        <v>48</v>
      </c>
      <c r="O4" s="48">
        <f>O45</f>
        <v>0</v>
      </c>
      <c r="Q4" s="53"/>
      <c r="R4" s="35"/>
      <c r="S4" s="428" t="s">
        <v>116</v>
      </c>
      <c r="T4" s="429"/>
      <c r="U4" s="430"/>
      <c r="V4" s="10"/>
      <c r="AN4" s="56" t="s">
        <v>121</v>
      </c>
    </row>
    <row r="5" spans="1:55" ht="15.75" customHeight="1" thickBot="1" x14ac:dyDescent="0.3">
      <c r="A5" s="10"/>
      <c r="B5" s="95" t="s">
        <v>26</v>
      </c>
      <c r="C5" s="164">
        <v>2.25</v>
      </c>
      <c r="D5" s="285" t="s">
        <v>148</v>
      </c>
      <c r="F5" s="10"/>
      <c r="G5" s="395" t="s">
        <v>33</v>
      </c>
      <c r="H5" s="396"/>
      <c r="I5" s="397"/>
      <c r="J5" s="303">
        <f>AR30</f>
        <v>0</v>
      </c>
      <c r="K5" s="39"/>
      <c r="L5" s="434" t="s">
        <v>158</v>
      </c>
      <c r="M5" s="22"/>
      <c r="N5" s="49" t="s">
        <v>50</v>
      </c>
      <c r="O5" s="48">
        <f>Q45</f>
        <v>0</v>
      </c>
      <c r="Q5" s="54"/>
      <c r="R5" s="34"/>
      <c r="S5" s="440" t="s">
        <v>117</v>
      </c>
      <c r="T5" s="441"/>
      <c r="U5" s="442"/>
      <c r="V5" s="10"/>
    </row>
    <row r="6" spans="1:55" ht="15.75" customHeight="1" thickBot="1" x14ac:dyDescent="0.3">
      <c r="A6" s="10"/>
      <c r="B6" s="95" t="s">
        <v>38</v>
      </c>
      <c r="C6" s="164" t="s">
        <v>37</v>
      </c>
      <c r="D6" s="198"/>
      <c r="E6" s="198"/>
      <c r="F6" s="10"/>
      <c r="G6" s="398" t="s">
        <v>17</v>
      </c>
      <c r="H6" s="399"/>
      <c r="I6" s="400"/>
      <c r="J6" s="316">
        <f>J2-J4-J5</f>
        <v>0</v>
      </c>
      <c r="K6" s="41"/>
      <c r="L6" s="435"/>
      <c r="M6" s="22"/>
      <c r="N6" s="50" t="s">
        <v>150</v>
      </c>
      <c r="O6" s="48">
        <f>J45</f>
        <v>0</v>
      </c>
      <c r="Q6" s="54"/>
      <c r="R6" s="34"/>
      <c r="S6" s="440" t="s">
        <v>118</v>
      </c>
      <c r="T6" s="441"/>
      <c r="U6" s="442"/>
      <c r="V6" s="10"/>
    </row>
    <row r="7" spans="1:55" ht="15.75" customHeight="1" thickBot="1" x14ac:dyDescent="0.3">
      <c r="A7" s="10"/>
      <c r="B7" s="96" t="s">
        <v>65</v>
      </c>
      <c r="C7" s="165" t="s">
        <v>64</v>
      </c>
      <c r="D7" s="198"/>
      <c r="E7" s="198"/>
      <c r="F7" s="10"/>
      <c r="G7" s="383" t="s">
        <v>47</v>
      </c>
      <c r="H7" s="384"/>
      <c r="I7" s="385"/>
      <c r="J7" s="316">
        <f>SUMIF(AJ11:AJ44,1,H11:H44)+SUMIF(AJ11:AJ44,1,J11:J44)-SUMIF(AK11:AK44,1,C11:C44)+SUMIF(AK11:AK44,1,H11:H44)+SUMIF(AK11:AK44,1,J11:J44)+SUMIF(AL11:AL44,1,C11:C44)</f>
        <v>0</v>
      </c>
      <c r="K7" s="41"/>
      <c r="L7" s="329">
        <f>IF(J6&gt;0,J6+J7,J7)</f>
        <v>0</v>
      </c>
      <c r="M7" s="315"/>
      <c r="N7" s="51" t="s">
        <v>51</v>
      </c>
      <c r="O7" s="52">
        <f>O5-O6</f>
        <v>0</v>
      </c>
      <c r="Q7" s="31"/>
      <c r="R7" s="31"/>
      <c r="S7" s="431" t="s">
        <v>119</v>
      </c>
      <c r="T7" s="432"/>
      <c r="U7" s="433"/>
      <c r="V7" s="10"/>
      <c r="AB7" s="450" t="s">
        <v>146</v>
      </c>
      <c r="AC7" s="450"/>
      <c r="AD7" s="450"/>
      <c r="AE7" s="450"/>
      <c r="AF7" s="450"/>
      <c r="AG7" s="450"/>
      <c r="AH7" s="450"/>
      <c r="AI7" s="294"/>
      <c r="AJ7" s="449" t="s">
        <v>159</v>
      </c>
      <c r="AK7" s="449"/>
      <c r="AL7" s="449"/>
    </row>
    <row r="8" spans="1:55" ht="5.25" customHeight="1" thickBot="1" x14ac:dyDescent="0.3">
      <c r="A8" s="10"/>
      <c r="B8" s="23"/>
      <c r="C8" s="24"/>
      <c r="D8" s="24"/>
      <c r="E8" s="24"/>
      <c r="F8" s="24"/>
      <c r="G8" s="24"/>
      <c r="H8" s="25"/>
      <c r="I8" s="25"/>
      <c r="J8" s="26"/>
      <c r="K8" s="26"/>
      <c r="L8" s="26"/>
      <c r="M8" s="26"/>
      <c r="N8" s="26"/>
      <c r="O8" s="26"/>
      <c r="P8" s="24"/>
      <c r="Q8" s="27"/>
      <c r="R8" s="27"/>
      <c r="S8" s="28"/>
      <c r="T8" s="10"/>
      <c r="U8" s="10"/>
      <c r="V8" s="10"/>
      <c r="AA8" s="293"/>
      <c r="AB8" s="452"/>
      <c r="AC8" s="452"/>
      <c r="AD8" s="452"/>
      <c r="AE8" s="452"/>
      <c r="AF8" s="452"/>
      <c r="AG8" s="452"/>
      <c r="AH8" s="452"/>
      <c r="AI8" s="326"/>
      <c r="AJ8" s="295"/>
      <c r="AK8" s="295"/>
      <c r="AL8" s="295"/>
    </row>
    <row r="9" spans="1:55" ht="35.25" customHeight="1" thickBo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436" t="str">
        <f>IF(C6=AN1,IF(O4*12&gt;AN3,AN4,""),"")</f>
        <v/>
      </c>
      <c r="M9" s="436"/>
      <c r="N9" s="436"/>
      <c r="P9" s="336"/>
      <c r="Q9" s="12"/>
      <c r="R9" s="12"/>
      <c r="S9" s="12"/>
      <c r="T9" s="10"/>
      <c r="U9" s="10"/>
      <c r="V9" s="10"/>
      <c r="AB9" s="450" t="s">
        <v>144</v>
      </c>
      <c r="AC9" s="450"/>
      <c r="AD9" s="450"/>
      <c r="AE9" s="288"/>
      <c r="AF9" s="451" t="s">
        <v>145</v>
      </c>
      <c r="AG9" s="451"/>
      <c r="AH9" s="451"/>
      <c r="AI9" s="296"/>
      <c r="AJ9" s="296"/>
      <c r="AK9" s="296"/>
      <c r="AL9" s="296"/>
      <c r="AM9" s="274"/>
    </row>
    <row r="10" spans="1:55" ht="33" customHeight="1" thickBot="1" x14ac:dyDescent="0.3">
      <c r="A10" s="10"/>
      <c r="B10" s="79" t="s">
        <v>1</v>
      </c>
      <c r="C10" s="80" t="s">
        <v>138</v>
      </c>
      <c r="D10" s="79" t="s">
        <v>151</v>
      </c>
      <c r="E10" s="82" t="s">
        <v>152</v>
      </c>
      <c r="F10" s="81" t="s">
        <v>142</v>
      </c>
      <c r="G10" s="82" t="s">
        <v>34</v>
      </c>
      <c r="H10" s="82" t="s">
        <v>62</v>
      </c>
      <c r="I10" s="82" t="str">
        <f>IF(C6=AN1,"[לא לשימוש]","% הכרה למע""מ")</f>
        <v>% הכרה למע"מ</v>
      </c>
      <c r="J10" s="80" t="str">
        <f>IF(C6=AN1,"[לא לשימוש]","מע""מ לקיזוז")</f>
        <v>מע"מ לקיזוז</v>
      </c>
      <c r="K10" s="10"/>
      <c r="L10" s="437" t="s">
        <v>14</v>
      </c>
      <c r="M10" s="438"/>
      <c r="N10" s="439"/>
      <c r="O10" s="83" t="s">
        <v>138</v>
      </c>
      <c r="P10" s="84" t="s">
        <v>76</v>
      </c>
      <c r="Q10" s="85" t="str">
        <f>IF(C6=AN1,"[לא לשימוש]","מע""מ שנגבה")</f>
        <v>מע"מ שנגבה</v>
      </c>
      <c r="R10" s="10"/>
      <c r="S10" s="10"/>
      <c r="T10" s="248"/>
      <c r="U10" s="10"/>
      <c r="V10" s="248"/>
      <c r="W10" s="5"/>
      <c r="X10" s="443" t="s">
        <v>136</v>
      </c>
      <c r="Y10" s="443"/>
      <c r="Z10" s="32"/>
      <c r="AA10" s="292" t="s">
        <v>151</v>
      </c>
      <c r="AB10" s="277" t="s">
        <v>152</v>
      </c>
      <c r="AC10" s="278" t="s">
        <v>34</v>
      </c>
      <c r="AD10" s="278" t="s">
        <v>143</v>
      </c>
      <c r="AE10" s="292" t="s">
        <v>151</v>
      </c>
      <c r="AF10" s="277" t="s">
        <v>152</v>
      </c>
      <c r="AG10" s="278" t="s">
        <v>34</v>
      </c>
      <c r="AH10" s="278" t="s">
        <v>143</v>
      </c>
      <c r="AI10" s="297"/>
      <c r="AJ10" s="297" t="s">
        <v>155</v>
      </c>
      <c r="AK10" s="297" t="s">
        <v>156</v>
      </c>
      <c r="AL10" s="297" t="s">
        <v>157</v>
      </c>
      <c r="AQ10" s="59"/>
    </row>
    <row r="11" spans="1:55" ht="15.75" customHeight="1" thickBot="1" x14ac:dyDescent="0.25">
      <c r="A11" s="10"/>
      <c r="B11" s="166" t="s">
        <v>3</v>
      </c>
      <c r="C11" s="167"/>
      <c r="D11" s="304" t="str">
        <f t="shared" ref="D11:D44" si="0">IF($C$7=$AM$2,AA11,AE11)</f>
        <v>לא</v>
      </c>
      <c r="E11" s="305" t="str">
        <f t="shared" ref="E11:E44" si="1">IF($C$7=$AM$2,AB11,AF11)</f>
        <v>עסק</v>
      </c>
      <c r="F11" s="122">
        <f>C11-J11</f>
        <v>0</v>
      </c>
      <c r="G11" s="121">
        <f t="shared" ref="G11:G44" si="2">IF($C$7=$AM$2,AC11,AG11)</f>
        <v>1</v>
      </c>
      <c r="H11" s="123">
        <f>G11*F11</f>
        <v>0</v>
      </c>
      <c r="I11" s="124">
        <f t="shared" ref="I11:I44" si="3">IF($C$7=$AM$2,AD11,AH11)</f>
        <v>1</v>
      </c>
      <c r="J11" s="125">
        <f t="shared" ref="J11:J29" si="4">I11*(C11-(C11/(1+$AO$2)))</f>
        <v>0</v>
      </c>
      <c r="K11" s="10"/>
      <c r="L11" s="419"/>
      <c r="M11" s="420"/>
      <c r="N11" s="421"/>
      <c r="O11" s="173"/>
      <c r="P11" s="267">
        <f t="shared" ref="P11:P44" si="5">$AO$2</f>
        <v>0.17</v>
      </c>
      <c r="Q11" s="135">
        <f>O11-O11/(1+P11)</f>
        <v>0</v>
      </c>
      <c r="R11" s="10"/>
      <c r="S11" s="10"/>
      <c r="T11" s="249"/>
      <c r="U11" s="10"/>
      <c r="V11" s="249"/>
      <c r="X11" t="s">
        <v>124</v>
      </c>
      <c r="Y11">
        <v>1</v>
      </c>
      <c r="AA11" s="275" t="str">
        <f t="shared" ref="AA11:AA16" si="6">$AM$2</f>
        <v>לא</v>
      </c>
      <c r="AB11" s="275" t="str">
        <f t="shared" ref="AB11:AB16" si="7">$AL$1</f>
        <v>עסק</v>
      </c>
      <c r="AC11" s="276">
        <v>1</v>
      </c>
      <c r="AD11" s="276">
        <v>1</v>
      </c>
      <c r="AE11" s="275" t="str">
        <f t="shared" ref="AE11:AE17" si="8">$AM$1</f>
        <v>כן</v>
      </c>
      <c r="AF11" s="275" t="str">
        <f t="shared" ref="AF11:AF17" si="9">$AL$2</f>
        <v>בית</v>
      </c>
      <c r="AG11" s="276">
        <v>0.25</v>
      </c>
      <c r="AH11" s="276">
        <v>0</v>
      </c>
      <c r="AI11" s="58"/>
      <c r="AJ11" s="299">
        <f>IF(D11=$AM$1,IF(E11=$AL$2,1,0),0)</f>
        <v>0</v>
      </c>
      <c r="AK11" s="299">
        <f>IF(D11=$AM$1,IF(E11=$AL$1,1,0),0)</f>
        <v>0</v>
      </c>
      <c r="AL11" s="299">
        <f>IF(D11=$AM$2,IF(E11=$AL$2,1,0),0)</f>
        <v>0</v>
      </c>
      <c r="AP11" s="56" t="s">
        <v>85</v>
      </c>
    </row>
    <row r="12" spans="1:55" ht="15.75" customHeight="1" thickBot="1" x14ac:dyDescent="0.3">
      <c r="A12" s="10"/>
      <c r="B12" s="168" t="s">
        <v>6</v>
      </c>
      <c r="C12" s="169"/>
      <c r="D12" s="306" t="str">
        <f t="shared" si="0"/>
        <v>לא</v>
      </c>
      <c r="E12" s="307" t="str">
        <f t="shared" si="1"/>
        <v>עסק</v>
      </c>
      <c r="F12" s="126">
        <f t="shared" ref="F12:F28" si="10">C12-J12</f>
        <v>0</v>
      </c>
      <c r="G12" s="127">
        <f t="shared" si="2"/>
        <v>1</v>
      </c>
      <c r="H12" s="123">
        <f t="shared" ref="H12:H28" si="11">G12*F12</f>
        <v>0</v>
      </c>
      <c r="I12" s="128">
        <f t="shared" si="3"/>
        <v>0</v>
      </c>
      <c r="J12" s="129">
        <f t="shared" si="4"/>
        <v>0</v>
      </c>
      <c r="K12" s="10"/>
      <c r="L12" s="422"/>
      <c r="M12" s="423"/>
      <c r="N12" s="424"/>
      <c r="O12" s="169"/>
      <c r="P12" s="268">
        <f t="shared" si="5"/>
        <v>0.17</v>
      </c>
      <c r="Q12" s="136">
        <f t="shared" ref="Q12:Q44" si="12">O12-O12/(1+P12)</f>
        <v>0</v>
      </c>
      <c r="R12" s="10"/>
      <c r="S12" s="10"/>
      <c r="T12" s="249"/>
      <c r="U12" s="10"/>
      <c r="V12" s="249"/>
      <c r="X12" t="s">
        <v>125</v>
      </c>
      <c r="Y12">
        <v>2</v>
      </c>
      <c r="AA12" s="275" t="str">
        <f t="shared" si="6"/>
        <v>לא</v>
      </c>
      <c r="AB12" s="275" t="str">
        <f t="shared" si="7"/>
        <v>עסק</v>
      </c>
      <c r="AC12" s="276">
        <v>1</v>
      </c>
      <c r="AD12" s="276">
        <v>0</v>
      </c>
      <c r="AE12" s="275" t="str">
        <f t="shared" si="8"/>
        <v>כן</v>
      </c>
      <c r="AF12" s="275" t="str">
        <f t="shared" si="9"/>
        <v>בית</v>
      </c>
      <c r="AG12" s="276">
        <v>0.25</v>
      </c>
      <c r="AH12" s="276">
        <v>0</v>
      </c>
      <c r="AI12" s="58"/>
      <c r="AJ12" s="299">
        <f t="shared" ref="AJ12:AJ44" si="13">IF(D12=$AM$1,IF(E12=$AL$2,1,0),0)</f>
        <v>0</v>
      </c>
      <c r="AK12" s="299">
        <f t="shared" ref="AK12:AK43" si="14">IF(D12=$AM$1,IF(E12=$AL$1,1,0),0)</f>
        <v>0</v>
      </c>
      <c r="AL12" s="299">
        <f t="shared" ref="AL12:AL44" si="15">IF(D12=$AM$2,IF(E12=$AL$2,1,0),0)</f>
        <v>0</v>
      </c>
      <c r="AO12" s="60"/>
      <c r="AP12" s="61"/>
      <c r="AQ12" s="61"/>
      <c r="AR12" s="62" t="s">
        <v>22</v>
      </c>
    </row>
    <row r="13" spans="1:55" ht="15.75" customHeight="1" x14ac:dyDescent="0.25">
      <c r="A13" s="10"/>
      <c r="B13" s="168" t="s">
        <v>75</v>
      </c>
      <c r="C13" s="169"/>
      <c r="D13" s="306" t="str">
        <f t="shared" si="0"/>
        <v>לא</v>
      </c>
      <c r="E13" s="307" t="str">
        <f t="shared" si="1"/>
        <v>עסק</v>
      </c>
      <c r="F13" s="126">
        <f t="shared" si="10"/>
        <v>0</v>
      </c>
      <c r="G13" s="127">
        <f t="shared" si="2"/>
        <v>1</v>
      </c>
      <c r="H13" s="123">
        <f t="shared" si="11"/>
        <v>0</v>
      </c>
      <c r="I13" s="128">
        <f t="shared" si="3"/>
        <v>0</v>
      </c>
      <c r="J13" s="129">
        <f t="shared" si="4"/>
        <v>0</v>
      </c>
      <c r="K13" s="10"/>
      <c r="L13" s="422"/>
      <c r="M13" s="423"/>
      <c r="N13" s="424"/>
      <c r="O13" s="169"/>
      <c r="P13" s="268">
        <f t="shared" si="5"/>
        <v>0.17</v>
      </c>
      <c r="Q13" s="136">
        <f t="shared" si="12"/>
        <v>0</v>
      </c>
      <c r="R13" s="10"/>
      <c r="S13" s="10"/>
      <c r="T13" s="10"/>
      <c r="U13" s="10"/>
      <c r="V13" s="10"/>
      <c r="X13" t="s">
        <v>126</v>
      </c>
      <c r="Y13">
        <v>3</v>
      </c>
      <c r="AA13" s="275" t="str">
        <f t="shared" si="6"/>
        <v>לא</v>
      </c>
      <c r="AB13" s="275" t="str">
        <f t="shared" si="7"/>
        <v>עסק</v>
      </c>
      <c r="AC13" s="276">
        <v>1</v>
      </c>
      <c r="AD13" s="276">
        <v>0</v>
      </c>
      <c r="AE13" s="275" t="str">
        <f t="shared" si="8"/>
        <v>כן</v>
      </c>
      <c r="AF13" s="275" t="str">
        <f t="shared" si="9"/>
        <v>בית</v>
      </c>
      <c r="AG13" s="276">
        <v>0.25</v>
      </c>
      <c r="AH13" s="276">
        <v>0</v>
      </c>
      <c r="AI13" s="58"/>
      <c r="AJ13" s="299">
        <f t="shared" si="13"/>
        <v>0</v>
      </c>
      <c r="AK13" s="299">
        <f t="shared" si="14"/>
        <v>0</v>
      </c>
      <c r="AL13" s="299">
        <f t="shared" si="15"/>
        <v>0</v>
      </c>
      <c r="AO13" s="63"/>
      <c r="AP13" s="64"/>
      <c r="AQ13" s="64"/>
      <c r="AR13" s="65"/>
    </row>
    <row r="14" spans="1:55" ht="15.75" customHeight="1" x14ac:dyDescent="0.25">
      <c r="A14" s="10"/>
      <c r="B14" s="168" t="s">
        <v>4</v>
      </c>
      <c r="C14" s="169"/>
      <c r="D14" s="308" t="str">
        <f t="shared" si="0"/>
        <v>לא</v>
      </c>
      <c r="E14" s="307" t="str">
        <f t="shared" si="1"/>
        <v>עסק</v>
      </c>
      <c r="F14" s="126">
        <f t="shared" si="10"/>
        <v>0</v>
      </c>
      <c r="G14" s="127">
        <f t="shared" si="2"/>
        <v>1</v>
      </c>
      <c r="H14" s="123">
        <f t="shared" si="11"/>
        <v>0</v>
      </c>
      <c r="I14" s="128">
        <f t="shared" si="3"/>
        <v>1</v>
      </c>
      <c r="J14" s="129">
        <f t="shared" si="4"/>
        <v>0</v>
      </c>
      <c r="K14" s="10"/>
      <c r="L14" s="422"/>
      <c r="M14" s="423"/>
      <c r="N14" s="424"/>
      <c r="O14" s="169"/>
      <c r="P14" s="268">
        <f t="shared" si="5"/>
        <v>0.17</v>
      </c>
      <c r="Q14" s="136">
        <f t="shared" si="12"/>
        <v>0</v>
      </c>
      <c r="R14" s="10"/>
      <c r="S14" s="10"/>
      <c r="T14" s="10"/>
      <c r="U14" s="10"/>
      <c r="V14" s="10"/>
      <c r="X14" t="s">
        <v>127</v>
      </c>
      <c r="Y14">
        <v>4</v>
      </c>
      <c r="AA14" s="275" t="str">
        <f t="shared" si="6"/>
        <v>לא</v>
      </c>
      <c r="AB14" s="275" t="str">
        <f t="shared" si="7"/>
        <v>עסק</v>
      </c>
      <c r="AC14" s="276">
        <v>1</v>
      </c>
      <c r="AD14" s="276">
        <v>1</v>
      </c>
      <c r="AE14" s="275" t="str">
        <f t="shared" si="8"/>
        <v>כן</v>
      </c>
      <c r="AF14" s="275" t="str">
        <f t="shared" si="9"/>
        <v>בית</v>
      </c>
      <c r="AG14" s="276">
        <v>0.25</v>
      </c>
      <c r="AH14" s="276">
        <v>0</v>
      </c>
      <c r="AI14" s="58"/>
      <c r="AJ14" s="299">
        <f t="shared" si="13"/>
        <v>0</v>
      </c>
      <c r="AK14" s="299">
        <f t="shared" si="14"/>
        <v>0</v>
      </c>
      <c r="AL14" s="299">
        <f t="shared" si="15"/>
        <v>0</v>
      </c>
      <c r="AO14" s="63"/>
      <c r="AP14" s="64"/>
      <c r="AQ14" s="66"/>
      <c r="AR14" s="65">
        <f>IF($J$3&gt;='שיעורי מס'!B10,'שיעורי מס'!D10*'שיעורי מס'!C10,IF($J$3&lt;='שיעורי מס'!B9,0,'שיעורי מס'!D10*($J$3-'שיעורי מס'!B9)))</f>
        <v>0</v>
      </c>
    </row>
    <row r="15" spans="1:55" ht="15.75" customHeight="1" x14ac:dyDescent="0.25">
      <c r="A15" s="10"/>
      <c r="B15" s="168" t="s">
        <v>5</v>
      </c>
      <c r="C15" s="169"/>
      <c r="D15" s="306" t="str">
        <f t="shared" si="0"/>
        <v>לא</v>
      </c>
      <c r="E15" s="307" t="str">
        <f t="shared" si="1"/>
        <v>עסק</v>
      </c>
      <c r="F15" s="126">
        <f t="shared" si="10"/>
        <v>0</v>
      </c>
      <c r="G15" s="127">
        <f t="shared" si="2"/>
        <v>1</v>
      </c>
      <c r="H15" s="123">
        <f t="shared" si="11"/>
        <v>0</v>
      </c>
      <c r="I15" s="128">
        <f t="shared" si="3"/>
        <v>1</v>
      </c>
      <c r="J15" s="129">
        <f t="shared" si="4"/>
        <v>0</v>
      </c>
      <c r="K15" s="10"/>
      <c r="L15" s="422"/>
      <c r="M15" s="423"/>
      <c r="N15" s="424"/>
      <c r="O15" s="169"/>
      <c r="P15" s="268">
        <f t="shared" si="5"/>
        <v>0.17</v>
      </c>
      <c r="Q15" s="136">
        <f t="shared" si="12"/>
        <v>0</v>
      </c>
      <c r="R15" s="10"/>
      <c r="S15" s="10"/>
      <c r="T15" s="10"/>
      <c r="U15" s="10"/>
      <c r="V15" s="10"/>
      <c r="X15" t="s">
        <v>128</v>
      </c>
      <c r="Y15">
        <v>5</v>
      </c>
      <c r="AA15" s="275" t="str">
        <f t="shared" si="6"/>
        <v>לא</v>
      </c>
      <c r="AB15" s="275" t="str">
        <f t="shared" si="7"/>
        <v>עסק</v>
      </c>
      <c r="AC15" s="276">
        <v>1</v>
      </c>
      <c r="AD15" s="276">
        <v>1</v>
      </c>
      <c r="AE15" s="275" t="str">
        <f t="shared" si="8"/>
        <v>כן</v>
      </c>
      <c r="AF15" s="275" t="str">
        <f t="shared" si="9"/>
        <v>בית</v>
      </c>
      <c r="AG15" s="276">
        <v>0.25</v>
      </c>
      <c r="AH15" s="276">
        <v>0</v>
      </c>
      <c r="AI15" s="58"/>
      <c r="AJ15" s="299">
        <f t="shared" si="13"/>
        <v>0</v>
      </c>
      <c r="AK15" s="299">
        <f t="shared" si="14"/>
        <v>0</v>
      </c>
      <c r="AL15" s="299">
        <f t="shared" si="15"/>
        <v>0</v>
      </c>
      <c r="AO15" s="63"/>
      <c r="AP15" s="64"/>
      <c r="AQ15" s="66"/>
      <c r="AR15" s="65">
        <f>IF($J$3&gt;='שיעורי מס'!B11,'שיעורי מס'!D11*'שיעורי מס'!C11,IF($J$3&lt;='שיעורי מס'!B10,0,'שיעורי מס'!D11*($J$3-'שיעורי מס'!B10)))</f>
        <v>0</v>
      </c>
    </row>
    <row r="16" spans="1:55" ht="15.75" customHeight="1" x14ac:dyDescent="0.25">
      <c r="A16" s="10"/>
      <c r="B16" s="168" t="s">
        <v>42</v>
      </c>
      <c r="C16" s="169"/>
      <c r="D16" s="306" t="str">
        <f t="shared" si="0"/>
        <v>לא</v>
      </c>
      <c r="E16" s="307" t="str">
        <f t="shared" si="1"/>
        <v>עסק</v>
      </c>
      <c r="F16" s="126">
        <f t="shared" si="10"/>
        <v>0</v>
      </c>
      <c r="G16" s="127">
        <f t="shared" si="2"/>
        <v>1</v>
      </c>
      <c r="H16" s="123">
        <f t="shared" si="11"/>
        <v>0</v>
      </c>
      <c r="I16" s="128">
        <f t="shared" si="3"/>
        <v>1</v>
      </c>
      <c r="J16" s="129">
        <f t="shared" si="4"/>
        <v>0</v>
      </c>
      <c r="K16" s="10"/>
      <c r="L16" s="422"/>
      <c r="M16" s="423"/>
      <c r="N16" s="424"/>
      <c r="O16" s="169"/>
      <c r="P16" s="268">
        <f t="shared" si="5"/>
        <v>0.17</v>
      </c>
      <c r="Q16" s="136">
        <f t="shared" si="12"/>
        <v>0</v>
      </c>
      <c r="R16" s="10"/>
      <c r="S16" s="10"/>
      <c r="T16" s="10"/>
      <c r="U16" s="10"/>
      <c r="V16" s="10"/>
      <c r="X16" t="s">
        <v>129</v>
      </c>
      <c r="Y16">
        <v>6</v>
      </c>
      <c r="AA16" s="275" t="str">
        <f t="shared" si="6"/>
        <v>לא</v>
      </c>
      <c r="AB16" s="275" t="str">
        <f t="shared" si="7"/>
        <v>עסק</v>
      </c>
      <c r="AC16" s="276">
        <v>1</v>
      </c>
      <c r="AD16" s="276">
        <v>1</v>
      </c>
      <c r="AE16" s="275" t="str">
        <f t="shared" si="8"/>
        <v>כן</v>
      </c>
      <c r="AF16" s="275" t="str">
        <f t="shared" si="9"/>
        <v>בית</v>
      </c>
      <c r="AG16" s="276">
        <v>0.25</v>
      </c>
      <c r="AH16" s="276">
        <v>0</v>
      </c>
      <c r="AI16" s="58"/>
      <c r="AJ16" s="299">
        <f t="shared" si="13"/>
        <v>0</v>
      </c>
      <c r="AK16" s="299">
        <f t="shared" si="14"/>
        <v>0</v>
      </c>
      <c r="AL16" s="299">
        <f t="shared" si="15"/>
        <v>0</v>
      </c>
      <c r="AO16" s="63"/>
      <c r="AP16" s="64"/>
      <c r="AQ16" s="66"/>
      <c r="AR16" s="65">
        <f>IF($J$3&gt;='שיעורי מס'!B12,'שיעורי מס'!D12*'שיעורי מס'!C12,IF($J$3&lt;='שיעורי מס'!B11,0,'שיעורי מס'!D12*($J$3-'שיעורי מס'!B11)))</f>
        <v>0</v>
      </c>
    </row>
    <row r="17" spans="1:44" ht="15.75" customHeight="1" x14ac:dyDescent="0.25">
      <c r="A17" s="10"/>
      <c r="B17" s="168" t="s">
        <v>7</v>
      </c>
      <c r="C17" s="169"/>
      <c r="D17" s="306" t="str">
        <f t="shared" si="0"/>
        <v>כן</v>
      </c>
      <c r="E17" s="307" t="str">
        <f t="shared" si="1"/>
        <v>בית</v>
      </c>
      <c r="F17" s="126">
        <f t="shared" si="10"/>
        <v>0</v>
      </c>
      <c r="G17" s="127">
        <f t="shared" si="2"/>
        <v>0.45</v>
      </c>
      <c r="H17" s="123">
        <f t="shared" si="11"/>
        <v>0</v>
      </c>
      <c r="I17" s="128">
        <f t="shared" si="3"/>
        <v>0.66</v>
      </c>
      <c r="J17" s="129">
        <f t="shared" si="4"/>
        <v>0</v>
      </c>
      <c r="K17" s="10"/>
      <c r="L17" s="422"/>
      <c r="M17" s="423"/>
      <c r="N17" s="424"/>
      <c r="O17" s="169"/>
      <c r="P17" s="268">
        <f t="shared" si="5"/>
        <v>0.17</v>
      </c>
      <c r="Q17" s="136">
        <f t="shared" si="12"/>
        <v>0</v>
      </c>
      <c r="R17" s="10"/>
      <c r="S17" s="10"/>
      <c r="T17" s="10"/>
      <c r="U17" s="10"/>
      <c r="V17" s="10"/>
      <c r="X17" t="s">
        <v>130</v>
      </c>
      <c r="Y17">
        <v>7</v>
      </c>
      <c r="AA17" s="275" t="str">
        <f>$AM$1</f>
        <v>כן</v>
      </c>
      <c r="AB17" s="275" t="str">
        <f>$AL$2</f>
        <v>בית</v>
      </c>
      <c r="AC17" s="276">
        <v>0.45</v>
      </c>
      <c r="AD17" s="276">
        <v>0.66</v>
      </c>
      <c r="AE17" s="275" t="str">
        <f t="shared" si="8"/>
        <v>כן</v>
      </c>
      <c r="AF17" s="275" t="str">
        <f t="shared" si="9"/>
        <v>בית</v>
      </c>
      <c r="AG17" s="276">
        <v>0.45</v>
      </c>
      <c r="AH17" s="276">
        <v>0.66</v>
      </c>
      <c r="AI17" s="58"/>
      <c r="AJ17" s="299">
        <f t="shared" si="13"/>
        <v>1</v>
      </c>
      <c r="AK17" s="299">
        <f t="shared" si="14"/>
        <v>0</v>
      </c>
      <c r="AL17" s="299">
        <f t="shared" si="15"/>
        <v>0</v>
      </c>
      <c r="AO17" s="63"/>
      <c r="AP17" s="64"/>
      <c r="AQ17" s="66"/>
      <c r="AR17" s="65">
        <f>IF($J$3&gt;='שיעורי מס'!B13,'שיעורי מס'!D13*'שיעורי מס'!C13,IF($J$3&lt;='שיעורי מס'!B12,0,'שיעורי מס'!D13*($J$3-'שיעורי מס'!B12)))</f>
        <v>0</v>
      </c>
    </row>
    <row r="18" spans="1:44" ht="15.75" customHeight="1" x14ac:dyDescent="0.25">
      <c r="A18" s="10"/>
      <c r="B18" s="168" t="s">
        <v>9</v>
      </c>
      <c r="C18" s="169"/>
      <c r="D18" s="309" t="str">
        <f t="shared" si="0"/>
        <v>לא</v>
      </c>
      <c r="E18" s="307" t="str">
        <f t="shared" si="1"/>
        <v>עסק</v>
      </c>
      <c r="F18" s="126">
        <f t="shared" si="10"/>
        <v>0</v>
      </c>
      <c r="G18" s="127">
        <f t="shared" si="2"/>
        <v>1</v>
      </c>
      <c r="H18" s="123">
        <f t="shared" si="11"/>
        <v>0</v>
      </c>
      <c r="I18" s="128">
        <f t="shared" si="3"/>
        <v>0</v>
      </c>
      <c r="J18" s="129">
        <f t="shared" si="4"/>
        <v>0</v>
      </c>
      <c r="K18" s="10"/>
      <c r="L18" s="422"/>
      <c r="M18" s="423"/>
      <c r="N18" s="424"/>
      <c r="O18" s="169"/>
      <c r="P18" s="268">
        <f t="shared" si="5"/>
        <v>0.17</v>
      </c>
      <c r="Q18" s="136">
        <f t="shared" si="12"/>
        <v>0</v>
      </c>
      <c r="R18" s="10"/>
      <c r="S18" s="10"/>
      <c r="T18" s="10"/>
      <c r="U18" s="10"/>
      <c r="V18" s="10"/>
      <c r="X18" t="s">
        <v>131</v>
      </c>
      <c r="Y18">
        <v>8</v>
      </c>
      <c r="AA18" s="275" t="str">
        <f t="shared" ref="AA18:AA27" si="16">$AM$2</f>
        <v>לא</v>
      </c>
      <c r="AB18" s="275" t="str">
        <f t="shared" ref="AB18:AB27" si="17">$AL$1</f>
        <v>עסק</v>
      </c>
      <c r="AC18" s="276">
        <v>1</v>
      </c>
      <c r="AD18" s="276">
        <v>0</v>
      </c>
      <c r="AE18" s="275" t="str">
        <f t="shared" ref="AE18:AE27" si="18">$AM$2</f>
        <v>לא</v>
      </c>
      <c r="AF18" s="275" t="str">
        <f t="shared" ref="AF18:AF27" si="19">$AL$1</f>
        <v>עסק</v>
      </c>
      <c r="AG18" s="276">
        <v>1</v>
      </c>
      <c r="AH18" s="276">
        <v>0</v>
      </c>
      <c r="AI18" s="58"/>
      <c r="AJ18" s="299">
        <f t="shared" si="13"/>
        <v>0</v>
      </c>
      <c r="AK18" s="299">
        <f t="shared" si="14"/>
        <v>0</v>
      </c>
      <c r="AL18" s="299">
        <f t="shared" si="15"/>
        <v>0</v>
      </c>
      <c r="AO18" s="63"/>
      <c r="AP18" s="64"/>
      <c r="AQ18" s="66"/>
      <c r="AR18" s="65">
        <f>IF($J$3&gt;='שיעורי מס'!B14,'שיעורי מס'!D14*'שיעורי מס'!C14,IF($J$3&lt;='שיעורי מס'!B13,0,'שיעורי מס'!D14*($J$3-'שיעורי מס'!B13)))</f>
        <v>0</v>
      </c>
    </row>
    <row r="19" spans="1:44" ht="15.75" customHeight="1" x14ac:dyDescent="0.25">
      <c r="A19" s="10"/>
      <c r="B19" s="168" t="s">
        <v>8</v>
      </c>
      <c r="C19" s="169"/>
      <c r="D19" s="308" t="str">
        <f t="shared" si="0"/>
        <v>לא</v>
      </c>
      <c r="E19" s="307" t="str">
        <f t="shared" si="1"/>
        <v>עסק</v>
      </c>
      <c r="F19" s="126">
        <f t="shared" si="10"/>
        <v>0</v>
      </c>
      <c r="G19" s="127">
        <f t="shared" si="2"/>
        <v>1</v>
      </c>
      <c r="H19" s="123">
        <f t="shared" si="11"/>
        <v>0</v>
      </c>
      <c r="I19" s="128">
        <f t="shared" si="3"/>
        <v>0</v>
      </c>
      <c r="J19" s="129">
        <f t="shared" si="4"/>
        <v>0</v>
      </c>
      <c r="K19" s="10"/>
      <c r="L19" s="422"/>
      <c r="M19" s="423"/>
      <c r="N19" s="424"/>
      <c r="O19" s="169"/>
      <c r="P19" s="268">
        <f t="shared" si="5"/>
        <v>0.17</v>
      </c>
      <c r="Q19" s="136">
        <f t="shared" si="12"/>
        <v>0</v>
      </c>
      <c r="R19" s="10"/>
      <c r="S19" s="10"/>
      <c r="T19" s="10"/>
      <c r="U19" s="10"/>
      <c r="V19" s="10"/>
      <c r="X19" t="s">
        <v>132</v>
      </c>
      <c r="Y19">
        <v>9</v>
      </c>
      <c r="AA19" s="275" t="str">
        <f t="shared" si="16"/>
        <v>לא</v>
      </c>
      <c r="AB19" s="275" t="str">
        <f t="shared" si="17"/>
        <v>עסק</v>
      </c>
      <c r="AC19" s="276">
        <v>1</v>
      </c>
      <c r="AD19" s="276">
        <v>0</v>
      </c>
      <c r="AE19" s="275" t="str">
        <f t="shared" si="18"/>
        <v>לא</v>
      </c>
      <c r="AF19" s="275" t="str">
        <f t="shared" si="19"/>
        <v>עסק</v>
      </c>
      <c r="AG19" s="276">
        <v>1</v>
      </c>
      <c r="AH19" s="276">
        <v>0</v>
      </c>
      <c r="AI19" s="58"/>
      <c r="AJ19" s="299">
        <f t="shared" si="13"/>
        <v>0</v>
      </c>
      <c r="AK19" s="299">
        <f t="shared" si="14"/>
        <v>0</v>
      </c>
      <c r="AL19" s="299">
        <f t="shared" si="15"/>
        <v>0</v>
      </c>
      <c r="AO19" s="63"/>
      <c r="AP19" s="64"/>
      <c r="AQ19" s="66"/>
      <c r="AR19" s="65">
        <f>IF($J$3&gt;='שיעורי מס'!B15,'שיעורי מס'!D15*'שיעורי מס'!C15,IF($J$3&lt;='שיעורי מס'!B14,0,'שיעורי מס'!D15*($J$3-'שיעורי מס'!B14)))</f>
        <v>0</v>
      </c>
    </row>
    <row r="20" spans="1:44" ht="15.75" customHeight="1" thickBot="1" x14ac:dyDescent="0.3">
      <c r="A20" s="10"/>
      <c r="B20" s="168" t="s">
        <v>35</v>
      </c>
      <c r="C20" s="169"/>
      <c r="D20" s="306" t="str">
        <f t="shared" si="0"/>
        <v>לא</v>
      </c>
      <c r="E20" s="307" t="str">
        <f t="shared" si="1"/>
        <v>עסק</v>
      </c>
      <c r="F20" s="126">
        <f t="shared" si="10"/>
        <v>0</v>
      </c>
      <c r="G20" s="127">
        <f t="shared" si="2"/>
        <v>1</v>
      </c>
      <c r="H20" s="123">
        <f t="shared" si="11"/>
        <v>0</v>
      </c>
      <c r="I20" s="128">
        <f t="shared" si="3"/>
        <v>0</v>
      </c>
      <c r="J20" s="129">
        <f t="shared" si="4"/>
        <v>0</v>
      </c>
      <c r="K20" s="10"/>
      <c r="L20" s="422"/>
      <c r="M20" s="423"/>
      <c r="N20" s="424"/>
      <c r="O20" s="169"/>
      <c r="P20" s="268">
        <f t="shared" si="5"/>
        <v>0.17</v>
      </c>
      <c r="Q20" s="136">
        <f t="shared" si="12"/>
        <v>0</v>
      </c>
      <c r="R20" s="10"/>
      <c r="S20" s="10"/>
      <c r="T20" s="10"/>
      <c r="U20" s="10"/>
      <c r="V20" s="10"/>
      <c r="X20" t="s">
        <v>133</v>
      </c>
      <c r="Y20">
        <v>10</v>
      </c>
      <c r="AA20" s="275" t="str">
        <f t="shared" si="16"/>
        <v>לא</v>
      </c>
      <c r="AB20" s="275" t="str">
        <f t="shared" si="17"/>
        <v>עסק</v>
      </c>
      <c r="AC20" s="276">
        <v>1</v>
      </c>
      <c r="AD20" s="276">
        <v>0</v>
      </c>
      <c r="AE20" s="275" t="str">
        <f t="shared" si="18"/>
        <v>לא</v>
      </c>
      <c r="AF20" s="275" t="str">
        <f t="shared" si="19"/>
        <v>עסק</v>
      </c>
      <c r="AG20" s="276">
        <v>1</v>
      </c>
      <c r="AH20" s="276">
        <v>0</v>
      </c>
      <c r="AI20" s="58"/>
      <c r="AJ20" s="299">
        <f t="shared" si="13"/>
        <v>0</v>
      </c>
      <c r="AK20" s="299">
        <f t="shared" si="14"/>
        <v>0</v>
      </c>
      <c r="AL20" s="299">
        <f t="shared" si="15"/>
        <v>0</v>
      </c>
      <c r="AO20" s="63"/>
      <c r="AP20" s="64"/>
      <c r="AQ20" s="66"/>
      <c r="AR20" s="65">
        <f>IF($J$3&gt;='שיעורי מס'!B16,'שיעורי מס'!D16*($J$3-'שיעורי מס'!B15),0)</f>
        <v>0</v>
      </c>
    </row>
    <row r="21" spans="1:44" ht="15.75" customHeight="1" thickBot="1" x14ac:dyDescent="0.3">
      <c r="A21" s="10"/>
      <c r="B21" s="168" t="s">
        <v>73</v>
      </c>
      <c r="C21" s="169"/>
      <c r="D21" s="306" t="str">
        <f t="shared" si="0"/>
        <v>לא</v>
      </c>
      <c r="E21" s="307" t="str">
        <f t="shared" si="1"/>
        <v>עסק</v>
      </c>
      <c r="F21" s="126">
        <f t="shared" si="10"/>
        <v>0</v>
      </c>
      <c r="G21" s="127">
        <f t="shared" si="2"/>
        <v>1</v>
      </c>
      <c r="H21" s="123">
        <f t="shared" si="11"/>
        <v>0</v>
      </c>
      <c r="I21" s="128">
        <f t="shared" si="3"/>
        <v>0</v>
      </c>
      <c r="J21" s="129">
        <f t="shared" si="4"/>
        <v>0</v>
      </c>
      <c r="K21" s="10"/>
      <c r="L21" s="422"/>
      <c r="M21" s="423"/>
      <c r="N21" s="424"/>
      <c r="O21" s="169"/>
      <c r="P21" s="268">
        <f t="shared" si="5"/>
        <v>0.17</v>
      </c>
      <c r="Q21" s="136">
        <f t="shared" si="12"/>
        <v>0</v>
      </c>
      <c r="R21" s="10"/>
      <c r="S21" s="10"/>
      <c r="T21" s="10"/>
      <c r="U21" s="10"/>
      <c r="V21" s="10"/>
      <c r="X21" t="s">
        <v>134</v>
      </c>
      <c r="Y21">
        <v>11</v>
      </c>
      <c r="AA21" s="275" t="str">
        <f t="shared" si="16"/>
        <v>לא</v>
      </c>
      <c r="AB21" s="275" t="str">
        <f t="shared" si="17"/>
        <v>עסק</v>
      </c>
      <c r="AC21" s="276">
        <v>1</v>
      </c>
      <c r="AD21" s="276">
        <v>0</v>
      </c>
      <c r="AE21" s="275" t="str">
        <f t="shared" si="18"/>
        <v>לא</v>
      </c>
      <c r="AF21" s="275" t="str">
        <f t="shared" si="19"/>
        <v>עסק</v>
      </c>
      <c r="AG21" s="276">
        <v>1</v>
      </c>
      <c r="AH21" s="276">
        <v>0</v>
      </c>
      <c r="AI21" s="58"/>
      <c r="AJ21" s="299">
        <f t="shared" si="13"/>
        <v>0</v>
      </c>
      <c r="AK21" s="299">
        <f t="shared" si="14"/>
        <v>0</v>
      </c>
      <c r="AL21" s="299">
        <f t="shared" si="15"/>
        <v>0</v>
      </c>
      <c r="AO21" s="67" t="s">
        <v>23</v>
      </c>
      <c r="AP21" s="68"/>
      <c r="AQ21" s="68"/>
      <c r="AR21" s="69">
        <f>SUM(AR14:AR20)</f>
        <v>0</v>
      </c>
    </row>
    <row r="22" spans="1:44" ht="15.75" customHeight="1" thickBot="1" x14ac:dyDescent="0.3">
      <c r="A22" s="10"/>
      <c r="B22" s="168" t="s">
        <v>74</v>
      </c>
      <c r="C22" s="169"/>
      <c r="D22" s="306" t="str">
        <f t="shared" si="0"/>
        <v>לא</v>
      </c>
      <c r="E22" s="307" t="str">
        <f t="shared" si="1"/>
        <v>עסק</v>
      </c>
      <c r="F22" s="126">
        <f t="shared" si="10"/>
        <v>0</v>
      </c>
      <c r="G22" s="127">
        <f t="shared" si="2"/>
        <v>0.65</v>
      </c>
      <c r="H22" s="123">
        <f t="shared" si="11"/>
        <v>0</v>
      </c>
      <c r="I22" s="128">
        <f t="shared" si="3"/>
        <v>0</v>
      </c>
      <c r="J22" s="129">
        <f t="shared" si="4"/>
        <v>0</v>
      </c>
      <c r="K22" s="10"/>
      <c r="L22" s="422"/>
      <c r="M22" s="423"/>
      <c r="N22" s="424"/>
      <c r="O22" s="169"/>
      <c r="P22" s="268">
        <f t="shared" si="5"/>
        <v>0.17</v>
      </c>
      <c r="Q22" s="136">
        <f t="shared" si="12"/>
        <v>0</v>
      </c>
      <c r="R22" s="10"/>
      <c r="S22" s="10"/>
      <c r="T22" s="10"/>
      <c r="U22" s="10"/>
      <c r="V22" s="10"/>
      <c r="X22" t="s">
        <v>135</v>
      </c>
      <c r="Y22">
        <v>12</v>
      </c>
      <c r="AA22" s="275" t="str">
        <f t="shared" si="16"/>
        <v>לא</v>
      </c>
      <c r="AB22" s="275" t="str">
        <f t="shared" si="17"/>
        <v>עסק</v>
      </c>
      <c r="AC22" s="276">
        <v>0.65</v>
      </c>
      <c r="AD22" s="276">
        <v>0</v>
      </c>
      <c r="AE22" s="275" t="str">
        <f t="shared" si="18"/>
        <v>לא</v>
      </c>
      <c r="AF22" s="275" t="str">
        <f t="shared" si="19"/>
        <v>עסק</v>
      </c>
      <c r="AG22" s="276">
        <v>0.65</v>
      </c>
      <c r="AH22" s="276">
        <v>0</v>
      </c>
      <c r="AI22" s="58"/>
      <c r="AJ22" s="299">
        <f t="shared" si="13"/>
        <v>0</v>
      </c>
      <c r="AK22" s="299">
        <f t="shared" si="14"/>
        <v>0</v>
      </c>
      <c r="AL22" s="299">
        <f t="shared" si="15"/>
        <v>0</v>
      </c>
      <c r="AO22" s="70" t="s">
        <v>28</v>
      </c>
      <c r="AP22" s="71"/>
      <c r="AQ22" s="71"/>
      <c r="AR22" s="72">
        <f>C5*'שיעורי מס'!D18</f>
        <v>490.5</v>
      </c>
    </row>
    <row r="23" spans="1:44" ht="15.75" customHeight="1" thickBot="1" x14ac:dyDescent="0.3">
      <c r="A23" s="10"/>
      <c r="B23" s="168" t="s">
        <v>66</v>
      </c>
      <c r="C23" s="169"/>
      <c r="D23" s="308" t="str">
        <f t="shared" si="0"/>
        <v>לא</v>
      </c>
      <c r="E23" s="307" t="str">
        <f t="shared" si="1"/>
        <v>עסק</v>
      </c>
      <c r="F23" s="126">
        <f t="shared" si="10"/>
        <v>0</v>
      </c>
      <c r="G23" s="127">
        <f t="shared" si="2"/>
        <v>1</v>
      </c>
      <c r="H23" s="123">
        <f t="shared" si="11"/>
        <v>0</v>
      </c>
      <c r="I23" s="128">
        <f t="shared" si="3"/>
        <v>0</v>
      </c>
      <c r="J23" s="129">
        <f t="shared" si="4"/>
        <v>0</v>
      </c>
      <c r="K23" s="10"/>
      <c r="L23" s="422"/>
      <c r="M23" s="423"/>
      <c r="N23" s="424"/>
      <c r="O23" s="169"/>
      <c r="P23" s="268">
        <f t="shared" si="5"/>
        <v>0.17</v>
      </c>
      <c r="Q23" s="136">
        <f t="shared" si="12"/>
        <v>0</v>
      </c>
      <c r="R23" s="10"/>
      <c r="S23" s="10"/>
      <c r="T23" s="10"/>
      <c r="U23" s="10"/>
      <c r="V23" s="10"/>
      <c r="AA23" s="275" t="str">
        <f t="shared" si="16"/>
        <v>לא</v>
      </c>
      <c r="AB23" s="275" t="str">
        <f t="shared" si="17"/>
        <v>עסק</v>
      </c>
      <c r="AC23" s="276">
        <v>1</v>
      </c>
      <c r="AD23" s="276">
        <v>0</v>
      </c>
      <c r="AE23" s="275" t="str">
        <f t="shared" si="18"/>
        <v>לא</v>
      </c>
      <c r="AF23" s="275" t="str">
        <f t="shared" si="19"/>
        <v>עסק</v>
      </c>
      <c r="AG23" s="276">
        <v>0.25</v>
      </c>
      <c r="AH23" s="276">
        <v>0</v>
      </c>
      <c r="AI23" s="58"/>
      <c r="AJ23" s="299">
        <f t="shared" si="13"/>
        <v>0</v>
      </c>
      <c r="AK23" s="299">
        <f t="shared" si="14"/>
        <v>0</v>
      </c>
      <c r="AL23" s="299">
        <f t="shared" si="15"/>
        <v>0</v>
      </c>
      <c r="AO23" s="70" t="s">
        <v>24</v>
      </c>
      <c r="AP23" s="73"/>
      <c r="AQ23" s="73"/>
      <c r="AR23" s="74">
        <f>IF(AR21-AR22&lt;0,0,AR21-AR22)</f>
        <v>0</v>
      </c>
    </row>
    <row r="24" spans="1:44" ht="15.75" customHeight="1" x14ac:dyDescent="0.2">
      <c r="A24" s="10"/>
      <c r="B24" s="168" t="s">
        <v>43</v>
      </c>
      <c r="C24" s="169"/>
      <c r="D24" s="306" t="str">
        <f t="shared" si="0"/>
        <v>לא</v>
      </c>
      <c r="E24" s="307" t="str">
        <f t="shared" si="1"/>
        <v>עסק</v>
      </c>
      <c r="F24" s="126">
        <f t="shared" si="10"/>
        <v>0</v>
      </c>
      <c r="G24" s="127">
        <f t="shared" si="2"/>
        <v>1</v>
      </c>
      <c r="H24" s="123">
        <f t="shared" si="11"/>
        <v>0</v>
      </c>
      <c r="I24" s="128">
        <f t="shared" si="3"/>
        <v>1</v>
      </c>
      <c r="J24" s="129">
        <f t="shared" si="4"/>
        <v>0</v>
      </c>
      <c r="K24" s="10"/>
      <c r="L24" s="422"/>
      <c r="M24" s="423"/>
      <c r="N24" s="424"/>
      <c r="O24" s="169"/>
      <c r="P24" s="268">
        <f t="shared" si="5"/>
        <v>0.17</v>
      </c>
      <c r="Q24" s="136">
        <f t="shared" si="12"/>
        <v>0</v>
      </c>
      <c r="R24" s="10"/>
      <c r="S24" s="10"/>
      <c r="T24" s="10"/>
      <c r="U24" s="10"/>
      <c r="V24" s="10"/>
      <c r="AA24" s="275" t="str">
        <f t="shared" si="16"/>
        <v>לא</v>
      </c>
      <c r="AB24" s="275" t="str">
        <f t="shared" si="17"/>
        <v>עסק</v>
      </c>
      <c r="AC24" s="276">
        <v>1</v>
      </c>
      <c r="AD24" s="276">
        <v>1</v>
      </c>
      <c r="AE24" s="275" t="str">
        <f t="shared" si="18"/>
        <v>לא</v>
      </c>
      <c r="AF24" s="275" t="str">
        <f t="shared" si="19"/>
        <v>עסק</v>
      </c>
      <c r="AG24" s="276">
        <v>1</v>
      </c>
      <c r="AH24" s="276">
        <v>1</v>
      </c>
      <c r="AI24" s="58"/>
      <c r="AJ24" s="299">
        <f t="shared" si="13"/>
        <v>0</v>
      </c>
      <c r="AK24" s="299">
        <f t="shared" si="14"/>
        <v>0</v>
      </c>
      <c r="AL24" s="299">
        <f t="shared" si="15"/>
        <v>0</v>
      </c>
    </row>
    <row r="25" spans="1:44" ht="15.75" customHeight="1" thickBot="1" x14ac:dyDescent="0.25">
      <c r="A25" s="10"/>
      <c r="B25" s="168" t="s">
        <v>11</v>
      </c>
      <c r="C25" s="169"/>
      <c r="D25" s="308" t="str">
        <f t="shared" si="0"/>
        <v>לא</v>
      </c>
      <c r="E25" s="307" t="str">
        <f t="shared" si="1"/>
        <v>עסק</v>
      </c>
      <c r="F25" s="126">
        <f t="shared" si="10"/>
        <v>0</v>
      </c>
      <c r="G25" s="127">
        <f t="shared" si="2"/>
        <v>1</v>
      </c>
      <c r="H25" s="123">
        <f t="shared" si="11"/>
        <v>0</v>
      </c>
      <c r="I25" s="128">
        <f t="shared" si="3"/>
        <v>0</v>
      </c>
      <c r="J25" s="129">
        <f t="shared" si="4"/>
        <v>0</v>
      </c>
      <c r="K25" s="10"/>
      <c r="L25" s="422"/>
      <c r="M25" s="423"/>
      <c r="N25" s="424"/>
      <c r="O25" s="169"/>
      <c r="P25" s="268">
        <f t="shared" si="5"/>
        <v>0.17</v>
      </c>
      <c r="Q25" s="136">
        <f t="shared" si="12"/>
        <v>0</v>
      </c>
      <c r="R25" s="10"/>
      <c r="S25" s="10"/>
      <c r="T25" s="10"/>
      <c r="U25" s="10"/>
      <c r="V25" s="10"/>
      <c r="AA25" s="275" t="str">
        <f t="shared" si="16"/>
        <v>לא</v>
      </c>
      <c r="AB25" s="275" t="str">
        <f t="shared" si="17"/>
        <v>עסק</v>
      </c>
      <c r="AC25" s="276">
        <v>1</v>
      </c>
      <c r="AD25" s="276">
        <v>0</v>
      </c>
      <c r="AE25" s="275" t="str">
        <f t="shared" si="18"/>
        <v>לא</v>
      </c>
      <c r="AF25" s="275" t="str">
        <f t="shared" si="19"/>
        <v>עסק</v>
      </c>
      <c r="AG25" s="276">
        <v>1</v>
      </c>
      <c r="AH25" s="276">
        <v>0</v>
      </c>
      <c r="AI25" s="58"/>
      <c r="AJ25" s="299">
        <f t="shared" si="13"/>
        <v>0</v>
      </c>
      <c r="AK25" s="299">
        <f t="shared" si="14"/>
        <v>0</v>
      </c>
      <c r="AL25" s="299">
        <f t="shared" si="15"/>
        <v>0</v>
      </c>
      <c r="AP25" s="56" t="s">
        <v>86</v>
      </c>
    </row>
    <row r="26" spans="1:44" ht="15.75" customHeight="1" thickBot="1" x14ac:dyDescent="0.3">
      <c r="A26" s="10"/>
      <c r="B26" s="168" t="s">
        <v>67</v>
      </c>
      <c r="C26" s="169"/>
      <c r="D26" s="306" t="str">
        <f t="shared" si="0"/>
        <v>לא</v>
      </c>
      <c r="E26" s="307" t="str">
        <f t="shared" si="1"/>
        <v>עסק</v>
      </c>
      <c r="F26" s="126">
        <f t="shared" si="10"/>
        <v>0</v>
      </c>
      <c r="G26" s="127">
        <f t="shared" si="2"/>
        <v>0.2</v>
      </c>
      <c r="H26" s="123">
        <f t="shared" si="11"/>
        <v>0</v>
      </c>
      <c r="I26" s="128">
        <f t="shared" si="3"/>
        <v>1</v>
      </c>
      <c r="J26" s="129">
        <f t="shared" si="4"/>
        <v>0</v>
      </c>
      <c r="K26" s="10"/>
      <c r="L26" s="422"/>
      <c r="M26" s="423"/>
      <c r="N26" s="424"/>
      <c r="O26" s="169"/>
      <c r="P26" s="268">
        <f t="shared" si="5"/>
        <v>0.17</v>
      </c>
      <c r="Q26" s="136">
        <f t="shared" si="12"/>
        <v>0</v>
      </c>
      <c r="R26" s="10"/>
      <c r="S26" s="10"/>
      <c r="T26" s="10"/>
      <c r="U26" s="10"/>
      <c r="V26" s="10"/>
      <c r="AA26" s="275" t="str">
        <f t="shared" si="16"/>
        <v>לא</v>
      </c>
      <c r="AB26" s="275" t="str">
        <f t="shared" si="17"/>
        <v>עסק</v>
      </c>
      <c r="AC26" s="276">
        <v>0.2</v>
      </c>
      <c r="AD26" s="276">
        <v>1</v>
      </c>
      <c r="AE26" s="275" t="str">
        <f t="shared" si="18"/>
        <v>לא</v>
      </c>
      <c r="AF26" s="275" t="str">
        <f t="shared" si="19"/>
        <v>עסק</v>
      </c>
      <c r="AG26" s="276">
        <v>0.2</v>
      </c>
      <c r="AH26" s="276">
        <v>1</v>
      </c>
      <c r="AI26" s="58"/>
      <c r="AJ26" s="299">
        <f t="shared" si="13"/>
        <v>0</v>
      </c>
      <c r="AK26" s="299">
        <f t="shared" si="14"/>
        <v>0</v>
      </c>
      <c r="AL26" s="299">
        <f t="shared" si="15"/>
        <v>0</v>
      </c>
      <c r="AO26" s="75"/>
      <c r="AP26" s="76"/>
      <c r="AQ26" s="76"/>
      <c r="AR26" s="62" t="s">
        <v>22</v>
      </c>
    </row>
    <row r="27" spans="1:44" ht="15.75" customHeight="1" x14ac:dyDescent="0.25">
      <c r="A27" s="10"/>
      <c r="B27" s="168" t="s">
        <v>68</v>
      </c>
      <c r="C27" s="169"/>
      <c r="D27" s="308" t="str">
        <f t="shared" si="0"/>
        <v>לא</v>
      </c>
      <c r="E27" s="307" t="str">
        <f t="shared" si="1"/>
        <v>עסק</v>
      </c>
      <c r="F27" s="126">
        <f t="shared" si="10"/>
        <v>0</v>
      </c>
      <c r="G27" s="127">
        <f t="shared" si="2"/>
        <v>1</v>
      </c>
      <c r="H27" s="123">
        <f t="shared" si="11"/>
        <v>0</v>
      </c>
      <c r="I27" s="128">
        <f t="shared" si="3"/>
        <v>1</v>
      </c>
      <c r="J27" s="129">
        <f t="shared" si="4"/>
        <v>0</v>
      </c>
      <c r="K27" s="10"/>
      <c r="L27" s="422"/>
      <c r="M27" s="423"/>
      <c r="N27" s="424"/>
      <c r="O27" s="169"/>
      <c r="P27" s="268">
        <f t="shared" si="5"/>
        <v>0.17</v>
      </c>
      <c r="Q27" s="136">
        <f t="shared" si="12"/>
        <v>0</v>
      </c>
      <c r="R27" s="10"/>
      <c r="S27" s="10"/>
      <c r="T27" s="10"/>
      <c r="U27" s="10"/>
      <c r="V27" s="10"/>
      <c r="AA27" s="275" t="str">
        <f t="shared" si="16"/>
        <v>לא</v>
      </c>
      <c r="AB27" s="275" t="str">
        <f t="shared" si="17"/>
        <v>עסק</v>
      </c>
      <c r="AC27" s="276">
        <v>1</v>
      </c>
      <c r="AD27" s="276">
        <v>1</v>
      </c>
      <c r="AE27" s="275" t="str">
        <f t="shared" si="18"/>
        <v>לא</v>
      </c>
      <c r="AF27" s="275" t="str">
        <f t="shared" si="19"/>
        <v>עסק</v>
      </c>
      <c r="AG27" s="276">
        <v>1</v>
      </c>
      <c r="AH27" s="276">
        <v>1</v>
      </c>
      <c r="AI27" s="58"/>
      <c r="AJ27" s="299">
        <f t="shared" si="13"/>
        <v>0</v>
      </c>
      <c r="AK27" s="299">
        <f t="shared" si="14"/>
        <v>0</v>
      </c>
      <c r="AL27" s="299">
        <f t="shared" si="15"/>
        <v>0</v>
      </c>
      <c r="AO27" s="63"/>
      <c r="AP27" s="64"/>
      <c r="AQ27" s="64"/>
      <c r="AR27" s="77"/>
    </row>
    <row r="28" spans="1:44" ht="15.75" customHeight="1" x14ac:dyDescent="0.25">
      <c r="A28" s="10"/>
      <c r="B28" s="168" t="s">
        <v>41</v>
      </c>
      <c r="C28" s="169"/>
      <c r="D28" s="306" t="str">
        <f t="shared" si="0"/>
        <v>כן</v>
      </c>
      <c r="E28" s="307" t="str">
        <f t="shared" si="1"/>
        <v>בית</v>
      </c>
      <c r="F28" s="126">
        <f t="shared" si="10"/>
        <v>0</v>
      </c>
      <c r="G28" s="127">
        <f t="shared" si="2"/>
        <v>0.45</v>
      </c>
      <c r="H28" s="123">
        <f t="shared" si="11"/>
        <v>0</v>
      </c>
      <c r="I28" s="128">
        <f t="shared" si="3"/>
        <v>0</v>
      </c>
      <c r="J28" s="129">
        <f t="shared" si="4"/>
        <v>0</v>
      </c>
      <c r="K28" s="10"/>
      <c r="L28" s="422"/>
      <c r="M28" s="423"/>
      <c r="N28" s="424"/>
      <c r="O28" s="169"/>
      <c r="P28" s="268">
        <f t="shared" si="5"/>
        <v>0.17</v>
      </c>
      <c r="Q28" s="136">
        <f t="shared" si="12"/>
        <v>0</v>
      </c>
      <c r="R28" s="10"/>
      <c r="S28" s="10"/>
      <c r="T28" s="10"/>
      <c r="U28" s="10"/>
      <c r="V28" s="10"/>
      <c r="AA28" s="275" t="str">
        <f>$AM$1</f>
        <v>כן</v>
      </c>
      <c r="AB28" s="275" t="str">
        <f>$AL$2</f>
        <v>בית</v>
      </c>
      <c r="AC28" s="276">
        <v>0.45</v>
      </c>
      <c r="AD28" s="276">
        <v>0</v>
      </c>
      <c r="AE28" s="275" t="str">
        <f>$AM$1</f>
        <v>כן</v>
      </c>
      <c r="AF28" s="275" t="str">
        <f>$AL$2</f>
        <v>בית</v>
      </c>
      <c r="AG28" s="276">
        <v>0.45</v>
      </c>
      <c r="AH28" s="276">
        <v>0</v>
      </c>
      <c r="AI28" s="58"/>
      <c r="AJ28" s="299">
        <f t="shared" si="13"/>
        <v>1</v>
      </c>
      <c r="AK28" s="299">
        <f t="shared" si="14"/>
        <v>0</v>
      </c>
      <c r="AL28" s="299">
        <f t="shared" si="15"/>
        <v>0</v>
      </c>
      <c r="AO28" s="63"/>
      <c r="AP28" s="64"/>
      <c r="AQ28" s="78"/>
      <c r="AR28" s="65">
        <f>IF($J$3&gt;='שיעורי מס'!B23,'שיעורי מס'!D23*'שיעורי מס'!C23,IF($J$3&lt;='שיעורי מס'!B22,0,'שיעורי מס'!D23*($J$3-'שיעורי מס'!B22)))</f>
        <v>0</v>
      </c>
    </row>
    <row r="29" spans="1:44" ht="15.75" customHeight="1" thickBot="1" x14ac:dyDescent="0.3">
      <c r="A29" s="10"/>
      <c r="B29" s="168" t="s">
        <v>40</v>
      </c>
      <c r="C29" s="169"/>
      <c r="D29" s="308" t="str">
        <f t="shared" si="0"/>
        <v>כן</v>
      </c>
      <c r="E29" s="307" t="str">
        <f t="shared" si="1"/>
        <v>בית</v>
      </c>
      <c r="F29" s="126">
        <f>C29-J29</f>
        <v>0</v>
      </c>
      <c r="G29" s="127">
        <f t="shared" si="2"/>
        <v>0.45</v>
      </c>
      <c r="H29" s="123">
        <f>G29*F29</f>
        <v>0</v>
      </c>
      <c r="I29" s="128">
        <f t="shared" si="3"/>
        <v>0.66</v>
      </c>
      <c r="J29" s="129">
        <f t="shared" si="4"/>
        <v>0</v>
      </c>
      <c r="K29" s="10"/>
      <c r="L29" s="422"/>
      <c r="M29" s="423"/>
      <c r="N29" s="424"/>
      <c r="O29" s="169"/>
      <c r="P29" s="268">
        <f t="shared" si="5"/>
        <v>0.17</v>
      </c>
      <c r="Q29" s="136">
        <f t="shared" si="12"/>
        <v>0</v>
      </c>
      <c r="R29" s="10"/>
      <c r="S29" s="10"/>
      <c r="T29" s="10"/>
      <c r="U29" s="10"/>
      <c r="V29" s="10"/>
      <c r="AA29" s="275" t="str">
        <f>$AM$1</f>
        <v>כן</v>
      </c>
      <c r="AB29" s="275" t="str">
        <f>$AL$2</f>
        <v>בית</v>
      </c>
      <c r="AC29" s="276">
        <v>0.45</v>
      </c>
      <c r="AD29" s="276">
        <v>0.66</v>
      </c>
      <c r="AE29" s="275" t="str">
        <f>$AM$1</f>
        <v>כן</v>
      </c>
      <c r="AF29" s="275" t="str">
        <f>$AL$2</f>
        <v>בית</v>
      </c>
      <c r="AG29" s="276">
        <v>0.45</v>
      </c>
      <c r="AH29" s="276">
        <v>0.66</v>
      </c>
      <c r="AI29" s="58"/>
      <c r="AJ29" s="299">
        <f t="shared" si="13"/>
        <v>1</v>
      </c>
      <c r="AK29" s="299">
        <f t="shared" si="14"/>
        <v>0</v>
      </c>
      <c r="AL29" s="299">
        <f t="shared" si="15"/>
        <v>0</v>
      </c>
      <c r="AO29" s="63"/>
      <c r="AP29" s="64"/>
      <c r="AQ29" s="78"/>
      <c r="AR29" s="65">
        <f>IF($J$3&gt;='שיעורי מס'!B24,'שיעורי מס'!D24*'שיעורי מס'!C24,IF($J$3&lt;='שיעורי מס'!B23,0,'שיעורי מס'!D24*($J$3-'שיעורי מס'!B23)))</f>
        <v>0</v>
      </c>
    </row>
    <row r="30" spans="1:44" ht="15.75" customHeight="1" thickBot="1" x14ac:dyDescent="0.3">
      <c r="A30" s="10"/>
      <c r="B30" s="168" t="s">
        <v>46</v>
      </c>
      <c r="C30" s="169"/>
      <c r="D30" s="306" t="str">
        <f t="shared" si="0"/>
        <v>לא</v>
      </c>
      <c r="E30" s="307" t="str">
        <f t="shared" si="1"/>
        <v>עסק</v>
      </c>
      <c r="F30" s="126">
        <f t="shared" ref="F30:F44" si="20">C30-J30</f>
        <v>0</v>
      </c>
      <c r="G30" s="127">
        <f t="shared" si="2"/>
        <v>1</v>
      </c>
      <c r="H30" s="123">
        <f t="shared" ref="H30:H44" si="21">G30*F30</f>
        <v>0</v>
      </c>
      <c r="I30" s="128">
        <f t="shared" si="3"/>
        <v>1</v>
      </c>
      <c r="J30" s="129">
        <f t="shared" ref="J30:J44" si="22">I30*(C30-(C30/(1+$AO$2)))</f>
        <v>0</v>
      </c>
      <c r="K30" s="10"/>
      <c r="L30" s="422"/>
      <c r="M30" s="423"/>
      <c r="N30" s="424"/>
      <c r="O30" s="169"/>
      <c r="P30" s="268">
        <f t="shared" si="5"/>
        <v>0.17</v>
      </c>
      <c r="Q30" s="136">
        <f t="shared" si="12"/>
        <v>0</v>
      </c>
      <c r="R30" s="10"/>
      <c r="S30" s="10"/>
      <c r="T30" s="10"/>
      <c r="U30" s="10"/>
      <c r="V30" s="10"/>
      <c r="AA30" s="275" t="str">
        <f t="shared" ref="AA30:AA44" si="23">$AM$2</f>
        <v>לא</v>
      </c>
      <c r="AB30" s="275" t="str">
        <f t="shared" ref="AB30:AB44" si="24">$AL$1</f>
        <v>עסק</v>
      </c>
      <c r="AC30" s="276">
        <v>1</v>
      </c>
      <c r="AD30" s="276">
        <v>1</v>
      </c>
      <c r="AE30" s="275" t="str">
        <f t="shared" ref="AE30:AE44" si="25">$AM$2</f>
        <v>לא</v>
      </c>
      <c r="AF30" s="275" t="str">
        <f t="shared" ref="AF30:AF44" si="26">$AL$1</f>
        <v>עסק</v>
      </c>
      <c r="AG30" s="276">
        <v>1</v>
      </c>
      <c r="AH30" s="276">
        <v>1</v>
      </c>
      <c r="AI30" s="58"/>
      <c r="AJ30" s="299">
        <f t="shared" si="13"/>
        <v>0</v>
      </c>
      <c r="AK30" s="299">
        <f t="shared" si="14"/>
        <v>0</v>
      </c>
      <c r="AL30" s="299">
        <f t="shared" si="15"/>
        <v>0</v>
      </c>
      <c r="AO30" s="67" t="s">
        <v>30</v>
      </c>
      <c r="AP30" s="68"/>
      <c r="AQ30" s="68"/>
      <c r="AR30" s="69">
        <f>SUM(AR28:AR29)</f>
        <v>0</v>
      </c>
    </row>
    <row r="31" spans="1:44" ht="15.75" customHeight="1" x14ac:dyDescent="0.2">
      <c r="A31" s="10"/>
      <c r="B31" s="168" t="s">
        <v>10</v>
      </c>
      <c r="C31" s="169"/>
      <c r="D31" s="306" t="str">
        <f t="shared" si="0"/>
        <v>לא</v>
      </c>
      <c r="E31" s="307" t="str">
        <f t="shared" si="1"/>
        <v>עסק</v>
      </c>
      <c r="F31" s="126">
        <f t="shared" si="20"/>
        <v>0</v>
      </c>
      <c r="G31" s="127">
        <f t="shared" si="2"/>
        <v>1</v>
      </c>
      <c r="H31" s="123">
        <f t="shared" si="21"/>
        <v>0</v>
      </c>
      <c r="I31" s="128">
        <f t="shared" si="3"/>
        <v>1</v>
      </c>
      <c r="J31" s="129">
        <f t="shared" si="22"/>
        <v>0</v>
      </c>
      <c r="K31" s="10"/>
      <c r="L31" s="422"/>
      <c r="M31" s="423"/>
      <c r="N31" s="424"/>
      <c r="O31" s="169"/>
      <c r="P31" s="268">
        <f t="shared" si="5"/>
        <v>0.17</v>
      </c>
      <c r="Q31" s="136">
        <f t="shared" si="12"/>
        <v>0</v>
      </c>
      <c r="R31" s="10"/>
      <c r="S31" s="10"/>
      <c r="T31" s="10"/>
      <c r="U31" s="10"/>
      <c r="V31" s="10"/>
      <c r="AA31" s="275" t="str">
        <f t="shared" si="23"/>
        <v>לא</v>
      </c>
      <c r="AB31" s="275" t="str">
        <f t="shared" si="24"/>
        <v>עסק</v>
      </c>
      <c r="AC31" s="276">
        <v>1</v>
      </c>
      <c r="AD31" s="276">
        <v>1</v>
      </c>
      <c r="AE31" s="275" t="str">
        <f t="shared" si="25"/>
        <v>לא</v>
      </c>
      <c r="AF31" s="275" t="str">
        <f t="shared" si="26"/>
        <v>עסק</v>
      </c>
      <c r="AG31" s="276">
        <v>1</v>
      </c>
      <c r="AH31" s="276">
        <v>1</v>
      </c>
      <c r="AI31" s="58"/>
      <c r="AJ31" s="299">
        <f t="shared" si="13"/>
        <v>0</v>
      </c>
      <c r="AK31" s="299">
        <f t="shared" si="14"/>
        <v>0</v>
      </c>
      <c r="AL31" s="299">
        <f t="shared" si="15"/>
        <v>0</v>
      </c>
    </row>
    <row r="32" spans="1:44" ht="15.75" customHeight="1" x14ac:dyDescent="0.2">
      <c r="A32" s="10"/>
      <c r="B32" s="168" t="s">
        <v>45</v>
      </c>
      <c r="C32" s="169"/>
      <c r="D32" s="308" t="str">
        <f t="shared" si="0"/>
        <v>לא</v>
      </c>
      <c r="E32" s="307" t="str">
        <f t="shared" si="1"/>
        <v>עסק</v>
      </c>
      <c r="F32" s="126">
        <f t="shared" si="20"/>
        <v>0</v>
      </c>
      <c r="G32" s="127">
        <f t="shared" si="2"/>
        <v>1</v>
      </c>
      <c r="H32" s="123">
        <f t="shared" si="21"/>
        <v>0</v>
      </c>
      <c r="I32" s="128">
        <f t="shared" si="3"/>
        <v>1</v>
      </c>
      <c r="J32" s="129">
        <f t="shared" si="22"/>
        <v>0</v>
      </c>
      <c r="K32" s="10"/>
      <c r="L32" s="422"/>
      <c r="M32" s="423"/>
      <c r="N32" s="424"/>
      <c r="O32" s="169"/>
      <c r="P32" s="268">
        <f t="shared" si="5"/>
        <v>0.17</v>
      </c>
      <c r="Q32" s="136">
        <f t="shared" si="12"/>
        <v>0</v>
      </c>
      <c r="R32" s="10"/>
      <c r="S32" s="10"/>
      <c r="T32" s="10"/>
      <c r="U32" s="10"/>
      <c r="V32" s="10"/>
      <c r="AA32" s="275" t="str">
        <f t="shared" si="23"/>
        <v>לא</v>
      </c>
      <c r="AB32" s="275" t="str">
        <f t="shared" si="24"/>
        <v>עסק</v>
      </c>
      <c r="AC32" s="276">
        <v>1</v>
      </c>
      <c r="AD32" s="276">
        <v>1</v>
      </c>
      <c r="AE32" s="275" t="str">
        <f t="shared" si="25"/>
        <v>לא</v>
      </c>
      <c r="AF32" s="275" t="str">
        <f t="shared" si="26"/>
        <v>עסק</v>
      </c>
      <c r="AG32" s="276">
        <v>1</v>
      </c>
      <c r="AH32" s="276">
        <v>1</v>
      </c>
      <c r="AI32" s="58"/>
      <c r="AJ32" s="299">
        <f t="shared" si="13"/>
        <v>0</v>
      </c>
      <c r="AK32" s="299">
        <f t="shared" si="14"/>
        <v>0</v>
      </c>
      <c r="AL32" s="299">
        <f t="shared" si="15"/>
        <v>0</v>
      </c>
    </row>
    <row r="33" spans="1:38" ht="15.75" customHeight="1" x14ac:dyDescent="0.2">
      <c r="A33" s="10"/>
      <c r="B33" s="168" t="s">
        <v>12</v>
      </c>
      <c r="C33" s="169"/>
      <c r="D33" s="306" t="str">
        <f t="shared" si="0"/>
        <v>לא</v>
      </c>
      <c r="E33" s="307" t="str">
        <f t="shared" si="1"/>
        <v>עסק</v>
      </c>
      <c r="F33" s="126">
        <f t="shared" si="20"/>
        <v>0</v>
      </c>
      <c r="G33" s="127">
        <f t="shared" si="2"/>
        <v>1</v>
      </c>
      <c r="H33" s="123">
        <f t="shared" si="21"/>
        <v>0</v>
      </c>
      <c r="I33" s="128">
        <f t="shared" si="3"/>
        <v>1</v>
      </c>
      <c r="J33" s="129">
        <f t="shared" si="22"/>
        <v>0</v>
      </c>
      <c r="K33" s="10"/>
      <c r="L33" s="422"/>
      <c r="M33" s="423"/>
      <c r="N33" s="424"/>
      <c r="O33" s="169"/>
      <c r="P33" s="268">
        <f t="shared" si="5"/>
        <v>0.17</v>
      </c>
      <c r="Q33" s="136">
        <f t="shared" si="12"/>
        <v>0</v>
      </c>
      <c r="R33" s="10"/>
      <c r="S33" s="10"/>
      <c r="T33" s="10"/>
      <c r="U33" s="10"/>
      <c r="V33" s="10"/>
      <c r="AA33" s="279" t="str">
        <f t="shared" si="23"/>
        <v>לא</v>
      </c>
      <c r="AB33" s="279" t="str">
        <f t="shared" si="24"/>
        <v>עסק</v>
      </c>
      <c r="AC33" s="276">
        <v>1</v>
      </c>
      <c r="AD33" s="276">
        <v>1</v>
      </c>
      <c r="AE33" s="275" t="str">
        <f t="shared" si="25"/>
        <v>לא</v>
      </c>
      <c r="AF33" s="275" t="str">
        <f t="shared" si="26"/>
        <v>עסק</v>
      </c>
      <c r="AG33" s="276">
        <v>1</v>
      </c>
      <c r="AH33" s="276">
        <v>1</v>
      </c>
      <c r="AI33" s="58"/>
      <c r="AJ33" s="299">
        <f t="shared" si="13"/>
        <v>0</v>
      </c>
      <c r="AK33" s="299">
        <f t="shared" si="14"/>
        <v>0</v>
      </c>
      <c r="AL33" s="299">
        <f t="shared" si="15"/>
        <v>0</v>
      </c>
    </row>
    <row r="34" spans="1:38" ht="15.75" customHeight="1" x14ac:dyDescent="0.2">
      <c r="A34" s="10"/>
      <c r="B34" s="168" t="s">
        <v>72</v>
      </c>
      <c r="C34" s="169"/>
      <c r="D34" s="309" t="str">
        <f t="shared" si="0"/>
        <v>לא</v>
      </c>
      <c r="E34" s="307" t="str">
        <f t="shared" si="1"/>
        <v>עסק</v>
      </c>
      <c r="F34" s="126">
        <f t="shared" si="20"/>
        <v>0</v>
      </c>
      <c r="G34" s="127">
        <f t="shared" si="2"/>
        <v>0</v>
      </c>
      <c r="H34" s="123">
        <f t="shared" si="21"/>
        <v>0</v>
      </c>
      <c r="I34" s="128">
        <f t="shared" si="3"/>
        <v>0</v>
      </c>
      <c r="J34" s="129">
        <f t="shared" si="22"/>
        <v>0</v>
      </c>
      <c r="K34" s="10"/>
      <c r="L34" s="422"/>
      <c r="M34" s="423"/>
      <c r="N34" s="424"/>
      <c r="O34" s="169"/>
      <c r="P34" s="268">
        <f t="shared" si="5"/>
        <v>0.17</v>
      </c>
      <c r="Q34" s="136">
        <f t="shared" si="12"/>
        <v>0</v>
      </c>
      <c r="R34" s="10"/>
      <c r="S34" s="10"/>
      <c r="T34" s="10"/>
      <c r="U34" s="10"/>
      <c r="V34" s="10"/>
      <c r="AA34" s="275" t="str">
        <f t="shared" si="23"/>
        <v>לא</v>
      </c>
      <c r="AB34" s="275" t="str">
        <f t="shared" si="24"/>
        <v>עסק</v>
      </c>
      <c r="AC34" s="276">
        <v>0</v>
      </c>
      <c r="AD34" s="276">
        <v>0</v>
      </c>
      <c r="AE34" s="275" t="str">
        <f t="shared" si="25"/>
        <v>לא</v>
      </c>
      <c r="AF34" s="275" t="str">
        <f t="shared" si="26"/>
        <v>עסק</v>
      </c>
      <c r="AG34" s="276">
        <v>0</v>
      </c>
      <c r="AH34" s="276">
        <v>0</v>
      </c>
      <c r="AI34" s="58"/>
      <c r="AJ34" s="299">
        <f t="shared" si="13"/>
        <v>0</v>
      </c>
      <c r="AK34" s="299">
        <f>IF(D34=$AM$1,IF(E34=$AL$1,1,0),0)</f>
        <v>0</v>
      </c>
      <c r="AL34" s="299">
        <f>IF(D34=$AM$2,IF(E34=$AL$2,1,0),0)</f>
        <v>0</v>
      </c>
    </row>
    <row r="35" spans="1:38" ht="15.75" customHeight="1" x14ac:dyDescent="0.2">
      <c r="A35" s="10"/>
      <c r="B35" s="168" t="s">
        <v>71</v>
      </c>
      <c r="C35" s="169"/>
      <c r="D35" s="308" t="str">
        <f t="shared" si="0"/>
        <v>לא</v>
      </c>
      <c r="E35" s="307" t="str">
        <f t="shared" si="1"/>
        <v>עסק</v>
      </c>
      <c r="F35" s="126">
        <f t="shared" si="20"/>
        <v>0</v>
      </c>
      <c r="G35" s="127">
        <f t="shared" si="2"/>
        <v>0.8</v>
      </c>
      <c r="H35" s="123">
        <f t="shared" si="21"/>
        <v>0</v>
      </c>
      <c r="I35" s="128">
        <f t="shared" si="3"/>
        <v>0</v>
      </c>
      <c r="J35" s="129">
        <f t="shared" si="22"/>
        <v>0</v>
      </c>
      <c r="K35" s="10"/>
      <c r="L35" s="422"/>
      <c r="M35" s="423"/>
      <c r="N35" s="424"/>
      <c r="O35" s="169"/>
      <c r="P35" s="268">
        <f t="shared" si="5"/>
        <v>0.17</v>
      </c>
      <c r="Q35" s="136">
        <f t="shared" si="12"/>
        <v>0</v>
      </c>
      <c r="R35" s="10"/>
      <c r="S35" s="10"/>
      <c r="T35" s="10"/>
      <c r="U35" s="10"/>
      <c r="V35" s="10"/>
      <c r="AA35" s="275" t="str">
        <f t="shared" si="23"/>
        <v>לא</v>
      </c>
      <c r="AB35" s="275" t="str">
        <f t="shared" si="24"/>
        <v>עסק</v>
      </c>
      <c r="AC35" s="276">
        <v>0.8</v>
      </c>
      <c r="AD35" s="276">
        <v>0</v>
      </c>
      <c r="AE35" s="275" t="str">
        <f t="shared" si="25"/>
        <v>לא</v>
      </c>
      <c r="AF35" s="275" t="str">
        <f t="shared" si="26"/>
        <v>עסק</v>
      </c>
      <c r="AG35" s="276">
        <v>0.8</v>
      </c>
      <c r="AH35" s="276">
        <v>0</v>
      </c>
      <c r="AI35" s="58"/>
      <c r="AJ35" s="299">
        <f>IF(D35=$AM$1,IF(E35=$AL$2,1,0),0)</f>
        <v>0</v>
      </c>
      <c r="AK35" s="299">
        <f t="shared" si="14"/>
        <v>0</v>
      </c>
      <c r="AL35" s="299">
        <f t="shared" si="15"/>
        <v>0</v>
      </c>
    </row>
    <row r="36" spans="1:38" ht="15.75" customHeight="1" x14ac:dyDescent="0.2">
      <c r="A36" s="10"/>
      <c r="B36" s="168" t="s">
        <v>69</v>
      </c>
      <c r="C36" s="169"/>
      <c r="D36" s="306" t="str">
        <f t="shared" si="0"/>
        <v>לא</v>
      </c>
      <c r="E36" s="307" t="str">
        <f t="shared" si="1"/>
        <v>עסק</v>
      </c>
      <c r="F36" s="126">
        <f t="shared" si="20"/>
        <v>0</v>
      </c>
      <c r="G36" s="127">
        <f t="shared" si="2"/>
        <v>0</v>
      </c>
      <c r="H36" s="123">
        <f t="shared" si="21"/>
        <v>0</v>
      </c>
      <c r="I36" s="128">
        <f t="shared" si="3"/>
        <v>0</v>
      </c>
      <c r="J36" s="129">
        <f t="shared" si="22"/>
        <v>0</v>
      </c>
      <c r="K36" s="10"/>
      <c r="L36" s="422"/>
      <c r="M36" s="423"/>
      <c r="N36" s="424"/>
      <c r="O36" s="169"/>
      <c r="P36" s="268">
        <f t="shared" si="5"/>
        <v>0.17</v>
      </c>
      <c r="Q36" s="136">
        <f t="shared" si="12"/>
        <v>0</v>
      </c>
      <c r="R36" s="10"/>
      <c r="S36" s="10"/>
      <c r="T36" s="10"/>
      <c r="U36" s="10"/>
      <c r="V36" s="10"/>
      <c r="AA36" s="275" t="str">
        <f t="shared" si="23"/>
        <v>לא</v>
      </c>
      <c r="AB36" s="275" t="str">
        <f t="shared" si="24"/>
        <v>עסק</v>
      </c>
      <c r="AC36" s="276">
        <v>0</v>
      </c>
      <c r="AD36" s="276">
        <v>0</v>
      </c>
      <c r="AE36" s="275" t="str">
        <f t="shared" si="25"/>
        <v>לא</v>
      </c>
      <c r="AF36" s="275" t="str">
        <f t="shared" si="26"/>
        <v>עסק</v>
      </c>
      <c r="AG36" s="276">
        <v>0</v>
      </c>
      <c r="AH36" s="276">
        <v>0</v>
      </c>
      <c r="AI36" s="58"/>
      <c r="AJ36" s="299">
        <f t="shared" si="13"/>
        <v>0</v>
      </c>
      <c r="AK36" s="299">
        <f t="shared" si="14"/>
        <v>0</v>
      </c>
      <c r="AL36" s="299">
        <f t="shared" si="15"/>
        <v>0</v>
      </c>
    </row>
    <row r="37" spans="1:38" ht="15.75" customHeight="1" x14ac:dyDescent="0.2">
      <c r="A37" s="10"/>
      <c r="B37" s="168" t="s">
        <v>70</v>
      </c>
      <c r="C37" s="169"/>
      <c r="D37" s="308" t="str">
        <f t="shared" si="0"/>
        <v>לא</v>
      </c>
      <c r="E37" s="307" t="str">
        <f t="shared" si="1"/>
        <v>עסק</v>
      </c>
      <c r="F37" s="126">
        <f t="shared" si="20"/>
        <v>0</v>
      </c>
      <c r="G37" s="127">
        <f t="shared" si="2"/>
        <v>1</v>
      </c>
      <c r="H37" s="123">
        <f t="shared" si="21"/>
        <v>0</v>
      </c>
      <c r="I37" s="128">
        <f t="shared" si="3"/>
        <v>0</v>
      </c>
      <c r="J37" s="129">
        <f t="shared" si="22"/>
        <v>0</v>
      </c>
      <c r="K37" s="10"/>
      <c r="L37" s="422"/>
      <c r="M37" s="423"/>
      <c r="N37" s="424"/>
      <c r="O37" s="169"/>
      <c r="P37" s="268">
        <f t="shared" si="5"/>
        <v>0.17</v>
      </c>
      <c r="Q37" s="136">
        <f t="shared" si="12"/>
        <v>0</v>
      </c>
      <c r="R37" s="10"/>
      <c r="S37" s="10"/>
      <c r="T37" s="10"/>
      <c r="U37" s="10"/>
      <c r="V37" s="10"/>
      <c r="AA37" s="275" t="str">
        <f t="shared" si="23"/>
        <v>לא</v>
      </c>
      <c r="AB37" s="275" t="str">
        <f t="shared" si="24"/>
        <v>עסק</v>
      </c>
      <c r="AC37" s="276">
        <v>1</v>
      </c>
      <c r="AD37" s="276">
        <v>0</v>
      </c>
      <c r="AE37" s="275" t="str">
        <f t="shared" si="25"/>
        <v>לא</v>
      </c>
      <c r="AF37" s="275" t="str">
        <f t="shared" si="26"/>
        <v>עסק</v>
      </c>
      <c r="AG37" s="276">
        <v>1</v>
      </c>
      <c r="AH37" s="276">
        <v>0</v>
      </c>
      <c r="AI37" s="58"/>
      <c r="AJ37" s="299">
        <f t="shared" si="13"/>
        <v>0</v>
      </c>
      <c r="AK37" s="299">
        <f t="shared" si="14"/>
        <v>0</v>
      </c>
      <c r="AL37" s="299">
        <f t="shared" si="15"/>
        <v>0</v>
      </c>
    </row>
    <row r="38" spans="1:38" ht="15.75" customHeight="1" x14ac:dyDescent="0.2">
      <c r="A38" s="10"/>
      <c r="B38" s="168" t="s">
        <v>13</v>
      </c>
      <c r="C38" s="169"/>
      <c r="D38" s="306" t="str">
        <f t="shared" si="0"/>
        <v>לא</v>
      </c>
      <c r="E38" s="307" t="str">
        <f t="shared" si="1"/>
        <v>עסק</v>
      </c>
      <c r="F38" s="126">
        <f t="shared" si="20"/>
        <v>0</v>
      </c>
      <c r="G38" s="127">
        <f t="shared" si="2"/>
        <v>1</v>
      </c>
      <c r="H38" s="123">
        <f t="shared" si="21"/>
        <v>0</v>
      </c>
      <c r="I38" s="128">
        <f t="shared" si="3"/>
        <v>1</v>
      </c>
      <c r="J38" s="129">
        <f t="shared" si="22"/>
        <v>0</v>
      </c>
      <c r="K38" s="10"/>
      <c r="L38" s="422"/>
      <c r="M38" s="423"/>
      <c r="N38" s="424"/>
      <c r="O38" s="169"/>
      <c r="P38" s="268">
        <f t="shared" si="5"/>
        <v>0.17</v>
      </c>
      <c r="Q38" s="136">
        <f t="shared" si="12"/>
        <v>0</v>
      </c>
      <c r="R38" s="10"/>
      <c r="S38" s="10"/>
      <c r="T38" s="10"/>
      <c r="U38" s="10"/>
      <c r="V38" s="10"/>
      <c r="AA38" s="275" t="str">
        <f t="shared" si="23"/>
        <v>לא</v>
      </c>
      <c r="AB38" s="275" t="str">
        <f t="shared" si="24"/>
        <v>עסק</v>
      </c>
      <c r="AC38" s="276">
        <v>1</v>
      </c>
      <c r="AD38" s="276">
        <v>1</v>
      </c>
      <c r="AE38" s="275" t="str">
        <f t="shared" si="25"/>
        <v>לא</v>
      </c>
      <c r="AF38" s="275" t="str">
        <f t="shared" si="26"/>
        <v>עסק</v>
      </c>
      <c r="AG38" s="276">
        <v>1</v>
      </c>
      <c r="AH38" s="276">
        <v>1</v>
      </c>
      <c r="AI38" s="58"/>
      <c r="AJ38" s="299">
        <f t="shared" si="13"/>
        <v>0</v>
      </c>
      <c r="AK38" s="299">
        <f t="shared" si="14"/>
        <v>0</v>
      </c>
      <c r="AL38" s="299">
        <f t="shared" si="15"/>
        <v>0</v>
      </c>
    </row>
    <row r="39" spans="1:38" ht="15.75" customHeight="1" x14ac:dyDescent="0.2">
      <c r="A39" s="10"/>
      <c r="B39" s="168" t="s">
        <v>44</v>
      </c>
      <c r="C39" s="169"/>
      <c r="D39" s="306" t="str">
        <f t="shared" si="0"/>
        <v>לא</v>
      </c>
      <c r="E39" s="307" t="str">
        <f t="shared" si="1"/>
        <v>עסק</v>
      </c>
      <c r="F39" s="126">
        <f t="shared" si="20"/>
        <v>0</v>
      </c>
      <c r="G39" s="127">
        <f t="shared" si="2"/>
        <v>0</v>
      </c>
      <c r="H39" s="123">
        <f t="shared" si="21"/>
        <v>0</v>
      </c>
      <c r="I39" s="128">
        <f t="shared" si="3"/>
        <v>0</v>
      </c>
      <c r="J39" s="129">
        <f t="shared" si="22"/>
        <v>0</v>
      </c>
      <c r="K39" s="10"/>
      <c r="L39" s="422"/>
      <c r="M39" s="423"/>
      <c r="N39" s="424"/>
      <c r="O39" s="169"/>
      <c r="P39" s="268">
        <f t="shared" si="5"/>
        <v>0.17</v>
      </c>
      <c r="Q39" s="137">
        <f t="shared" si="12"/>
        <v>0</v>
      </c>
      <c r="R39" s="10"/>
      <c r="S39" s="10"/>
      <c r="T39" s="10"/>
      <c r="U39" s="10"/>
      <c r="V39" s="10"/>
      <c r="AA39" s="275" t="str">
        <f t="shared" si="23"/>
        <v>לא</v>
      </c>
      <c r="AB39" s="275" t="str">
        <f t="shared" si="24"/>
        <v>עסק</v>
      </c>
      <c r="AC39" s="276">
        <v>0</v>
      </c>
      <c r="AD39" s="276">
        <v>0</v>
      </c>
      <c r="AE39" s="275" t="str">
        <f t="shared" si="25"/>
        <v>לא</v>
      </c>
      <c r="AF39" s="275" t="str">
        <f t="shared" si="26"/>
        <v>עסק</v>
      </c>
      <c r="AG39" s="276">
        <v>0</v>
      </c>
      <c r="AH39" s="276">
        <v>0</v>
      </c>
      <c r="AI39" s="58"/>
      <c r="AJ39" s="299">
        <f t="shared" si="13"/>
        <v>0</v>
      </c>
      <c r="AK39" s="299">
        <f t="shared" si="14"/>
        <v>0</v>
      </c>
      <c r="AL39" s="299">
        <f t="shared" si="15"/>
        <v>0</v>
      </c>
    </row>
    <row r="40" spans="1:38" ht="15.75" customHeight="1" x14ac:dyDescent="0.2">
      <c r="A40" s="10"/>
      <c r="B40" s="168"/>
      <c r="C40" s="170"/>
      <c r="D40" s="306" t="str">
        <f t="shared" si="0"/>
        <v>לא</v>
      </c>
      <c r="E40" s="307" t="str">
        <f t="shared" si="1"/>
        <v>עסק</v>
      </c>
      <c r="F40" s="126">
        <f t="shared" si="20"/>
        <v>0</v>
      </c>
      <c r="G40" s="127">
        <f t="shared" si="2"/>
        <v>0</v>
      </c>
      <c r="H40" s="123">
        <f t="shared" si="21"/>
        <v>0</v>
      </c>
      <c r="I40" s="128">
        <f t="shared" si="3"/>
        <v>0</v>
      </c>
      <c r="J40" s="129">
        <f t="shared" si="22"/>
        <v>0</v>
      </c>
      <c r="K40" s="10"/>
      <c r="L40" s="422"/>
      <c r="M40" s="423"/>
      <c r="N40" s="424"/>
      <c r="O40" s="169"/>
      <c r="P40" s="268">
        <f t="shared" si="5"/>
        <v>0.17</v>
      </c>
      <c r="Q40" s="137">
        <f t="shared" si="12"/>
        <v>0</v>
      </c>
      <c r="R40" s="10"/>
      <c r="S40" s="10"/>
      <c r="T40" s="10"/>
      <c r="U40" s="10"/>
      <c r="V40" s="10"/>
      <c r="AA40" s="275" t="str">
        <f t="shared" si="23"/>
        <v>לא</v>
      </c>
      <c r="AB40" s="275" t="str">
        <f t="shared" si="24"/>
        <v>עסק</v>
      </c>
      <c r="AC40" s="276">
        <v>0</v>
      </c>
      <c r="AD40" s="276">
        <v>0</v>
      </c>
      <c r="AE40" s="275" t="str">
        <f t="shared" si="25"/>
        <v>לא</v>
      </c>
      <c r="AF40" s="275" t="str">
        <f t="shared" si="26"/>
        <v>עסק</v>
      </c>
      <c r="AG40" s="276">
        <v>0</v>
      </c>
      <c r="AH40" s="276">
        <v>0</v>
      </c>
      <c r="AI40" s="58"/>
      <c r="AJ40" s="299">
        <f t="shared" si="13"/>
        <v>0</v>
      </c>
      <c r="AK40" s="299">
        <f t="shared" si="14"/>
        <v>0</v>
      </c>
      <c r="AL40" s="299">
        <f t="shared" si="15"/>
        <v>0</v>
      </c>
    </row>
    <row r="41" spans="1:38" ht="15.75" customHeight="1" x14ac:dyDescent="0.2">
      <c r="A41" s="10"/>
      <c r="B41" s="168"/>
      <c r="C41" s="170"/>
      <c r="D41" s="306" t="str">
        <f t="shared" si="0"/>
        <v>לא</v>
      </c>
      <c r="E41" s="310" t="str">
        <f t="shared" si="1"/>
        <v>עסק</v>
      </c>
      <c r="F41" s="126">
        <f t="shared" si="20"/>
        <v>0</v>
      </c>
      <c r="G41" s="127">
        <f t="shared" si="2"/>
        <v>0</v>
      </c>
      <c r="H41" s="123">
        <f t="shared" si="21"/>
        <v>0</v>
      </c>
      <c r="I41" s="128">
        <f t="shared" si="3"/>
        <v>0</v>
      </c>
      <c r="J41" s="129">
        <f t="shared" si="22"/>
        <v>0</v>
      </c>
      <c r="K41" s="10"/>
      <c r="L41" s="422"/>
      <c r="M41" s="423"/>
      <c r="N41" s="424"/>
      <c r="O41" s="169"/>
      <c r="P41" s="268">
        <f t="shared" si="5"/>
        <v>0.17</v>
      </c>
      <c r="Q41" s="137">
        <f t="shared" si="12"/>
        <v>0</v>
      </c>
      <c r="R41" s="10"/>
      <c r="S41" s="10"/>
      <c r="T41" s="249"/>
      <c r="U41" s="10"/>
      <c r="V41" s="249"/>
      <c r="AA41" s="275" t="str">
        <f t="shared" si="23"/>
        <v>לא</v>
      </c>
      <c r="AB41" s="275" t="str">
        <f t="shared" si="24"/>
        <v>עסק</v>
      </c>
      <c r="AC41" s="276">
        <v>0</v>
      </c>
      <c r="AD41" s="276">
        <v>0</v>
      </c>
      <c r="AE41" s="275" t="str">
        <f t="shared" si="25"/>
        <v>לא</v>
      </c>
      <c r="AF41" s="275" t="str">
        <f t="shared" si="26"/>
        <v>עסק</v>
      </c>
      <c r="AG41" s="276">
        <v>0</v>
      </c>
      <c r="AH41" s="276">
        <v>0</v>
      </c>
      <c r="AI41" s="58"/>
      <c r="AJ41" s="299">
        <f t="shared" si="13"/>
        <v>0</v>
      </c>
      <c r="AK41" s="299">
        <f t="shared" si="14"/>
        <v>0</v>
      </c>
      <c r="AL41" s="299">
        <f t="shared" si="15"/>
        <v>0</v>
      </c>
    </row>
    <row r="42" spans="1:38" ht="15.75" customHeight="1" x14ac:dyDescent="0.2">
      <c r="A42" s="10"/>
      <c r="B42" s="168"/>
      <c r="C42" s="170"/>
      <c r="D42" s="311" t="str">
        <f t="shared" si="0"/>
        <v>לא</v>
      </c>
      <c r="E42" s="307" t="str">
        <f t="shared" si="1"/>
        <v>עסק</v>
      </c>
      <c r="F42" s="126">
        <f t="shared" si="20"/>
        <v>0</v>
      </c>
      <c r="G42" s="127">
        <f t="shared" si="2"/>
        <v>0</v>
      </c>
      <c r="H42" s="123">
        <f t="shared" si="21"/>
        <v>0</v>
      </c>
      <c r="I42" s="128">
        <f t="shared" si="3"/>
        <v>0</v>
      </c>
      <c r="J42" s="129">
        <f t="shared" si="22"/>
        <v>0</v>
      </c>
      <c r="K42" s="10"/>
      <c r="L42" s="422"/>
      <c r="M42" s="423"/>
      <c r="N42" s="424"/>
      <c r="O42" s="169"/>
      <c r="P42" s="268">
        <f t="shared" si="5"/>
        <v>0.17</v>
      </c>
      <c r="Q42" s="137">
        <f t="shared" si="12"/>
        <v>0</v>
      </c>
      <c r="R42" s="10"/>
      <c r="S42" s="10"/>
      <c r="T42" s="10"/>
      <c r="U42" s="10"/>
      <c r="V42" s="10"/>
      <c r="AA42" s="275" t="str">
        <f t="shared" si="23"/>
        <v>לא</v>
      </c>
      <c r="AB42" s="275" t="str">
        <f t="shared" si="24"/>
        <v>עסק</v>
      </c>
      <c r="AC42" s="276">
        <v>0</v>
      </c>
      <c r="AD42" s="276">
        <v>0</v>
      </c>
      <c r="AE42" s="275" t="str">
        <f t="shared" si="25"/>
        <v>לא</v>
      </c>
      <c r="AF42" s="275" t="str">
        <f t="shared" si="26"/>
        <v>עסק</v>
      </c>
      <c r="AG42" s="276">
        <v>0</v>
      </c>
      <c r="AH42" s="276">
        <v>0</v>
      </c>
      <c r="AI42" s="58"/>
      <c r="AJ42" s="299">
        <f t="shared" si="13"/>
        <v>0</v>
      </c>
      <c r="AK42" s="299">
        <f t="shared" si="14"/>
        <v>0</v>
      </c>
      <c r="AL42" s="299">
        <f t="shared" si="15"/>
        <v>0</v>
      </c>
    </row>
    <row r="43" spans="1:38" ht="15.75" customHeight="1" x14ac:dyDescent="0.2">
      <c r="A43" s="10"/>
      <c r="B43" s="168"/>
      <c r="C43" s="170"/>
      <c r="D43" s="309" t="str">
        <f t="shared" si="0"/>
        <v>לא</v>
      </c>
      <c r="E43" s="307" t="str">
        <f t="shared" si="1"/>
        <v>עסק</v>
      </c>
      <c r="F43" s="126">
        <f t="shared" si="20"/>
        <v>0</v>
      </c>
      <c r="G43" s="127">
        <f t="shared" si="2"/>
        <v>0</v>
      </c>
      <c r="H43" s="123">
        <f t="shared" si="21"/>
        <v>0</v>
      </c>
      <c r="I43" s="128">
        <f t="shared" si="3"/>
        <v>0</v>
      </c>
      <c r="J43" s="129">
        <f t="shared" si="22"/>
        <v>0</v>
      </c>
      <c r="K43" s="10"/>
      <c r="L43" s="422"/>
      <c r="M43" s="423"/>
      <c r="N43" s="424"/>
      <c r="O43" s="169"/>
      <c r="P43" s="268">
        <f t="shared" si="5"/>
        <v>0.17</v>
      </c>
      <c r="Q43" s="137">
        <f t="shared" si="12"/>
        <v>0</v>
      </c>
      <c r="R43" s="10"/>
      <c r="S43" s="10"/>
      <c r="T43" s="10"/>
      <c r="U43" s="10"/>
      <c r="V43" s="10"/>
      <c r="AA43" s="275" t="str">
        <f t="shared" si="23"/>
        <v>לא</v>
      </c>
      <c r="AB43" s="275" t="str">
        <f t="shared" si="24"/>
        <v>עסק</v>
      </c>
      <c r="AC43" s="276">
        <v>0</v>
      </c>
      <c r="AD43" s="276">
        <v>0</v>
      </c>
      <c r="AE43" s="275" t="str">
        <f t="shared" si="25"/>
        <v>לא</v>
      </c>
      <c r="AF43" s="275" t="str">
        <f t="shared" si="26"/>
        <v>עסק</v>
      </c>
      <c r="AG43" s="276">
        <v>0</v>
      </c>
      <c r="AH43" s="276">
        <v>0</v>
      </c>
      <c r="AI43" s="58"/>
      <c r="AJ43" s="299">
        <f t="shared" si="13"/>
        <v>0</v>
      </c>
      <c r="AK43" s="299">
        <f t="shared" si="14"/>
        <v>0</v>
      </c>
      <c r="AL43" s="299">
        <f t="shared" si="15"/>
        <v>0</v>
      </c>
    </row>
    <row r="44" spans="1:38" ht="15.75" customHeight="1" thickBot="1" x14ac:dyDescent="0.25">
      <c r="A44" s="10"/>
      <c r="B44" s="171"/>
      <c r="C44" s="172"/>
      <c r="D44" s="312" t="str">
        <f t="shared" si="0"/>
        <v>לא</v>
      </c>
      <c r="E44" s="313" t="str">
        <f t="shared" si="1"/>
        <v>עסק</v>
      </c>
      <c r="F44" s="130">
        <f t="shared" si="20"/>
        <v>0</v>
      </c>
      <c r="G44" s="131">
        <f t="shared" si="2"/>
        <v>0</v>
      </c>
      <c r="H44" s="132">
        <f t="shared" si="21"/>
        <v>0</v>
      </c>
      <c r="I44" s="133">
        <f t="shared" si="3"/>
        <v>0</v>
      </c>
      <c r="J44" s="134">
        <f t="shared" si="22"/>
        <v>0</v>
      </c>
      <c r="K44" s="10"/>
      <c r="L44" s="446"/>
      <c r="M44" s="447"/>
      <c r="N44" s="448"/>
      <c r="O44" s="174"/>
      <c r="P44" s="269">
        <f t="shared" si="5"/>
        <v>0.17</v>
      </c>
      <c r="Q44" s="138">
        <f t="shared" si="12"/>
        <v>0</v>
      </c>
      <c r="R44" s="10"/>
      <c r="S44" s="10"/>
      <c r="T44" s="10"/>
      <c r="U44" s="10"/>
      <c r="V44" s="10"/>
      <c r="AA44" s="275" t="str">
        <f t="shared" si="23"/>
        <v>לא</v>
      </c>
      <c r="AB44" s="275" t="str">
        <f t="shared" si="24"/>
        <v>עסק</v>
      </c>
      <c r="AC44" s="276">
        <v>0</v>
      </c>
      <c r="AD44" s="276">
        <v>0</v>
      </c>
      <c r="AE44" s="275" t="str">
        <f t="shared" si="25"/>
        <v>לא</v>
      </c>
      <c r="AF44" s="275" t="str">
        <f t="shared" si="26"/>
        <v>עסק</v>
      </c>
      <c r="AG44" s="276">
        <v>0</v>
      </c>
      <c r="AH44" s="276">
        <v>0</v>
      </c>
      <c r="AI44" s="58"/>
      <c r="AJ44" s="299">
        <f t="shared" si="13"/>
        <v>0</v>
      </c>
      <c r="AK44" s="299">
        <f>IF(D44=$AM$1,IF(E44=$AL$1,1,0),0)</f>
        <v>0</v>
      </c>
      <c r="AL44" s="299">
        <f t="shared" si="15"/>
        <v>0</v>
      </c>
    </row>
    <row r="45" spans="1:38" ht="15.75" customHeight="1" thickBot="1" x14ac:dyDescent="0.25">
      <c r="A45" s="10"/>
      <c r="B45" s="86" t="s">
        <v>0</v>
      </c>
      <c r="C45" s="87">
        <f>SUM(C11:C44)</f>
        <v>0</v>
      </c>
      <c r="D45" s="197"/>
      <c r="E45" s="298"/>
      <c r="F45" s="89">
        <f>SUM(F11:F44)</f>
        <v>0</v>
      </c>
      <c r="G45" s="21"/>
      <c r="H45" s="89">
        <f>SUM(H11:H44)</f>
        <v>0</v>
      </c>
      <c r="I45" s="21"/>
      <c r="J45" s="87">
        <f>SUM(J11:J44)</f>
        <v>0</v>
      </c>
      <c r="K45" s="10"/>
      <c r="L45" s="425" t="s">
        <v>0</v>
      </c>
      <c r="M45" s="426"/>
      <c r="N45" s="427"/>
      <c r="O45" s="90">
        <f>SUM(O11:O44)</f>
        <v>0</v>
      </c>
      <c r="P45" s="36"/>
      <c r="Q45" s="91">
        <f>SUM(Q11:Q44)</f>
        <v>0</v>
      </c>
      <c r="R45" s="10"/>
      <c r="S45" s="10"/>
      <c r="T45" s="10"/>
      <c r="U45" s="10"/>
      <c r="V45" s="10"/>
    </row>
    <row r="46" spans="1:38" ht="15.75" customHeight="1" x14ac:dyDescent="0.2">
      <c r="A46" s="10"/>
      <c r="B46" s="10"/>
      <c r="C46" s="10"/>
      <c r="D46" s="10"/>
      <c r="E46" s="10"/>
      <c r="F46" s="19"/>
      <c r="G46" s="10"/>
      <c r="H46" s="10"/>
      <c r="I46" s="10"/>
      <c r="J46" s="10"/>
      <c r="K46" s="10"/>
      <c r="L46" s="10"/>
      <c r="M46" s="10"/>
      <c r="N46" s="10"/>
      <c r="O46" s="12"/>
      <c r="P46" s="12"/>
      <c r="Q46" s="12"/>
      <c r="R46" s="10"/>
      <c r="S46" s="10"/>
      <c r="T46" s="250"/>
      <c r="U46" s="10"/>
      <c r="V46" s="250"/>
    </row>
    <row r="47" spans="1:38" ht="15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2"/>
      <c r="P47" s="12"/>
      <c r="Q47" s="12"/>
      <c r="R47" s="10"/>
      <c r="S47" s="10"/>
      <c r="T47" s="10"/>
      <c r="U47" s="10"/>
      <c r="V47" s="10"/>
    </row>
    <row r="48" spans="1:38" ht="16.5" thickBot="1" x14ac:dyDescent="0.25">
      <c r="A48" s="10"/>
      <c r="B48" s="444" t="s">
        <v>59</v>
      </c>
      <c r="C48" s="444"/>
      <c r="D48" s="289"/>
      <c r="E48" s="191"/>
      <c r="F48" s="16"/>
      <c r="G48" s="10"/>
      <c r="H48" s="10"/>
      <c r="I48" s="10"/>
      <c r="J48" s="10"/>
      <c r="K48" s="10"/>
      <c r="L48" s="445" t="s">
        <v>58</v>
      </c>
      <c r="M48" s="445"/>
      <c r="N48" s="445"/>
      <c r="O48" s="445"/>
      <c r="P48" s="33"/>
      <c r="Q48" s="12"/>
      <c r="R48" s="10"/>
      <c r="S48" s="10"/>
      <c r="T48" s="10"/>
      <c r="U48" s="10"/>
      <c r="V48" s="10"/>
    </row>
    <row r="49" spans="1:32" ht="16.5" thickBot="1" x14ac:dyDescent="0.25">
      <c r="A49" s="10"/>
      <c r="B49" s="37" t="s">
        <v>18</v>
      </c>
      <c r="C49" s="13" t="s">
        <v>2</v>
      </c>
      <c r="D49" s="289"/>
      <c r="E49" s="191"/>
      <c r="F49" s="16"/>
      <c r="G49" s="16"/>
      <c r="H49" s="16"/>
      <c r="I49" s="16"/>
      <c r="J49" s="16"/>
      <c r="K49" s="10"/>
      <c r="L49" s="413" t="s">
        <v>18</v>
      </c>
      <c r="M49" s="414"/>
      <c r="N49" s="415"/>
      <c r="O49" s="13" t="s">
        <v>2</v>
      </c>
      <c r="P49" s="33"/>
      <c r="Q49" s="12"/>
      <c r="R49" s="10"/>
      <c r="S49" s="10"/>
      <c r="T49" s="10"/>
      <c r="U49" s="10"/>
      <c r="V49" s="10"/>
      <c r="X49" s="6"/>
      <c r="Y49" s="6"/>
      <c r="Z49" s="7"/>
      <c r="AA49" s="7"/>
      <c r="AC49" s="8"/>
      <c r="AD49" s="6"/>
      <c r="AE49" s="6"/>
      <c r="AF49" s="4"/>
    </row>
    <row r="50" spans="1:32" ht="16.5" customHeight="1" x14ac:dyDescent="0.2">
      <c r="A50" s="10"/>
      <c r="B50" s="166"/>
      <c r="C50" s="175"/>
      <c r="D50" s="194"/>
      <c r="E50" s="194"/>
      <c r="F50" s="18"/>
      <c r="G50" s="14"/>
      <c r="H50" s="14"/>
      <c r="I50" s="14"/>
      <c r="J50" s="14"/>
      <c r="K50" s="10"/>
      <c r="L50" s="416"/>
      <c r="M50" s="417"/>
      <c r="N50" s="418"/>
      <c r="O50" s="175"/>
      <c r="P50" s="18"/>
      <c r="Q50" s="12"/>
      <c r="R50" s="10"/>
      <c r="S50" s="10"/>
      <c r="T50" s="10"/>
      <c r="U50" s="10"/>
      <c r="V50" s="10"/>
      <c r="X50" s="6"/>
      <c r="Y50" s="6"/>
      <c r="Z50" s="7"/>
      <c r="AA50" s="7"/>
      <c r="AC50" s="8"/>
      <c r="AD50" s="6"/>
      <c r="AE50" s="6"/>
      <c r="AF50" s="4"/>
    </row>
    <row r="51" spans="1:32" ht="15.75" x14ac:dyDescent="0.2">
      <c r="A51" s="10"/>
      <c r="B51" s="168"/>
      <c r="C51" s="176"/>
      <c r="D51" s="194"/>
      <c r="E51" s="194"/>
      <c r="F51" s="18"/>
      <c r="G51" s="14"/>
      <c r="H51" s="14"/>
      <c r="I51" s="14"/>
      <c r="J51" s="14"/>
      <c r="K51" s="10"/>
      <c r="L51" s="410"/>
      <c r="M51" s="411"/>
      <c r="N51" s="412"/>
      <c r="O51" s="176"/>
      <c r="P51" s="18"/>
      <c r="Q51" s="12"/>
      <c r="R51" s="10"/>
      <c r="S51" s="10"/>
      <c r="T51" s="10"/>
      <c r="U51" s="10"/>
      <c r="V51" s="10"/>
      <c r="X51" s="6"/>
      <c r="Y51" s="6"/>
      <c r="Z51" s="7"/>
      <c r="AA51" s="7"/>
      <c r="AC51" s="8"/>
      <c r="AD51" s="6"/>
      <c r="AE51" s="6"/>
      <c r="AF51" s="4"/>
    </row>
    <row r="52" spans="1:32" ht="15.75" x14ac:dyDescent="0.2">
      <c r="A52" s="10"/>
      <c r="B52" s="168"/>
      <c r="C52" s="176"/>
      <c r="D52" s="194"/>
      <c r="E52" s="194"/>
      <c r="F52" s="18"/>
      <c r="G52" s="14"/>
      <c r="H52" s="14"/>
      <c r="I52" s="14"/>
      <c r="J52" s="14"/>
      <c r="K52" s="10"/>
      <c r="L52" s="410"/>
      <c r="M52" s="411"/>
      <c r="N52" s="412"/>
      <c r="O52" s="176"/>
      <c r="P52" s="18"/>
      <c r="Q52" s="12"/>
      <c r="R52" s="10"/>
      <c r="S52" s="10"/>
      <c r="T52" s="10"/>
      <c r="U52" s="10"/>
      <c r="V52" s="10"/>
      <c r="X52" s="6"/>
      <c r="Y52" s="6"/>
      <c r="Z52" s="7"/>
      <c r="AA52" s="7"/>
      <c r="AC52" s="8"/>
      <c r="AD52" s="6"/>
      <c r="AE52" s="6"/>
      <c r="AF52" s="4"/>
    </row>
    <row r="53" spans="1:32" ht="15.75" x14ac:dyDescent="0.2">
      <c r="A53" s="10"/>
      <c r="B53" s="168"/>
      <c r="C53" s="176"/>
      <c r="D53" s="194"/>
      <c r="E53" s="194"/>
      <c r="F53" s="18"/>
      <c r="G53" s="14"/>
      <c r="H53" s="14"/>
      <c r="I53" s="14"/>
      <c r="J53" s="14"/>
      <c r="K53" s="10"/>
      <c r="L53" s="410"/>
      <c r="M53" s="411"/>
      <c r="N53" s="412"/>
      <c r="O53" s="176"/>
      <c r="P53" s="18"/>
      <c r="Q53" s="12"/>
      <c r="R53" s="10"/>
      <c r="S53" s="10"/>
      <c r="T53" s="10"/>
      <c r="U53" s="10"/>
      <c r="V53" s="10"/>
      <c r="X53" s="9"/>
      <c r="Y53" s="6"/>
      <c r="Z53" s="7"/>
      <c r="AA53" s="7"/>
      <c r="AC53" s="8"/>
      <c r="AD53" s="3"/>
      <c r="AE53" s="3"/>
    </row>
    <row r="54" spans="1:32" x14ac:dyDescent="0.2">
      <c r="A54" s="10"/>
      <c r="B54" s="177"/>
      <c r="C54" s="178"/>
      <c r="D54" s="195"/>
      <c r="E54" s="195"/>
      <c r="F54" s="19"/>
      <c r="G54" s="10"/>
      <c r="H54" s="10"/>
      <c r="I54" s="10"/>
      <c r="J54" s="10"/>
      <c r="K54" s="10"/>
      <c r="L54" s="401"/>
      <c r="M54" s="402"/>
      <c r="N54" s="403"/>
      <c r="O54" s="178"/>
      <c r="P54" s="19"/>
      <c r="Q54" s="12"/>
      <c r="R54" s="10"/>
      <c r="S54" s="10"/>
      <c r="T54" s="10"/>
      <c r="U54" s="10"/>
      <c r="V54" s="10"/>
      <c r="X54" s="3"/>
      <c r="Y54" s="3"/>
      <c r="Z54" s="3"/>
      <c r="AA54" s="3"/>
      <c r="AC54" s="3"/>
      <c r="AD54" s="3"/>
      <c r="AE54" s="3"/>
    </row>
    <row r="55" spans="1:32" x14ac:dyDescent="0.2">
      <c r="A55" s="10"/>
      <c r="B55" s="177"/>
      <c r="C55" s="178"/>
      <c r="D55" s="195"/>
      <c r="E55" s="195"/>
      <c r="F55" s="19"/>
      <c r="G55" s="10"/>
      <c r="H55" s="10"/>
      <c r="I55" s="10"/>
      <c r="J55" s="10"/>
      <c r="K55" s="10"/>
      <c r="L55" s="401"/>
      <c r="M55" s="402"/>
      <c r="N55" s="403"/>
      <c r="O55" s="178"/>
      <c r="P55" s="19"/>
      <c r="Q55" s="12"/>
      <c r="R55" s="10"/>
      <c r="S55" s="10"/>
      <c r="T55" s="10"/>
      <c r="U55" s="10"/>
      <c r="V55" s="10"/>
    </row>
    <row r="56" spans="1:32" x14ac:dyDescent="0.2">
      <c r="A56" s="10"/>
      <c r="B56" s="177"/>
      <c r="C56" s="178"/>
      <c r="D56" s="195"/>
      <c r="E56" s="195"/>
      <c r="F56" s="19"/>
      <c r="G56" s="10"/>
      <c r="H56" s="10"/>
      <c r="I56" s="10"/>
      <c r="J56" s="10"/>
      <c r="K56" s="10"/>
      <c r="L56" s="401"/>
      <c r="M56" s="402"/>
      <c r="N56" s="403"/>
      <c r="O56" s="178"/>
      <c r="P56" s="19"/>
      <c r="Q56" s="12"/>
      <c r="R56" s="10"/>
      <c r="S56" s="10"/>
      <c r="T56" s="10"/>
      <c r="U56" s="10"/>
      <c r="V56" s="10"/>
    </row>
    <row r="57" spans="1:32" x14ac:dyDescent="0.2">
      <c r="A57" s="10"/>
      <c r="B57" s="177"/>
      <c r="C57" s="178"/>
      <c r="D57" s="195"/>
      <c r="E57" s="195"/>
      <c r="F57" s="19"/>
      <c r="G57" s="10"/>
      <c r="H57" s="10"/>
      <c r="I57" s="10"/>
      <c r="J57" s="10"/>
      <c r="K57" s="10"/>
      <c r="L57" s="401"/>
      <c r="M57" s="402"/>
      <c r="N57" s="403"/>
      <c r="O57" s="178"/>
      <c r="P57" s="19"/>
      <c r="Q57" s="12"/>
      <c r="R57" s="10"/>
      <c r="S57" s="10"/>
      <c r="T57" s="10"/>
      <c r="U57" s="10"/>
      <c r="V57" s="10"/>
    </row>
    <row r="58" spans="1:32" ht="15" thickBot="1" x14ac:dyDescent="0.25">
      <c r="A58" s="10"/>
      <c r="B58" s="179"/>
      <c r="C58" s="180"/>
      <c r="D58" s="195"/>
      <c r="E58" s="195"/>
      <c r="F58" s="19"/>
      <c r="G58" s="10"/>
      <c r="H58" s="10"/>
      <c r="I58" s="10"/>
      <c r="J58" s="10"/>
      <c r="K58" s="10"/>
      <c r="L58" s="404"/>
      <c r="M58" s="405"/>
      <c r="N58" s="406"/>
      <c r="O58" s="181"/>
      <c r="P58" s="19"/>
      <c r="Q58" s="12"/>
      <c r="R58" s="10"/>
      <c r="S58" s="10"/>
      <c r="T58" s="10"/>
      <c r="U58" s="10"/>
      <c r="V58" s="10"/>
    </row>
    <row r="59" spans="1:32" ht="15.75" thickBot="1" x14ac:dyDescent="0.3">
      <c r="A59" s="10"/>
      <c r="B59" s="92" t="s">
        <v>60</v>
      </c>
      <c r="C59" s="55">
        <f>SUM(C50:C58)</f>
        <v>0</v>
      </c>
      <c r="D59" s="196"/>
      <c r="E59" s="196"/>
      <c r="F59" s="19"/>
      <c r="G59" s="10"/>
      <c r="H59" s="10"/>
      <c r="I59" s="10"/>
      <c r="J59" s="10"/>
      <c r="K59" s="10"/>
      <c r="L59" s="407" t="s">
        <v>60</v>
      </c>
      <c r="M59" s="408"/>
      <c r="N59" s="409"/>
      <c r="O59" s="55">
        <f>SUM(O50:O58)</f>
        <v>0</v>
      </c>
      <c r="P59" s="19"/>
      <c r="Q59" s="12"/>
      <c r="R59" s="10"/>
      <c r="S59" s="10"/>
      <c r="T59" s="10"/>
      <c r="U59" s="10"/>
      <c r="V59" s="10"/>
    </row>
    <row r="60" spans="1:32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2"/>
      <c r="R60" s="12"/>
      <c r="S60" s="12"/>
      <c r="T60" s="10"/>
      <c r="U60" s="10"/>
      <c r="V60" s="10"/>
    </row>
    <row r="61" spans="1:32" x14ac:dyDescent="0.2">
      <c r="A61" s="10"/>
      <c r="T61" s="10"/>
      <c r="U61" s="10"/>
      <c r="V61" s="10"/>
    </row>
    <row r="62" spans="1:32" x14ac:dyDescent="0.2">
      <c r="A62" s="10"/>
      <c r="T62" s="10"/>
      <c r="U62" s="10"/>
      <c r="V62" s="10"/>
    </row>
  </sheetData>
  <sheetProtection password="CC49" sheet="1" objects="1" scenarios="1" formatCells="0" formatColumns="0" formatRows="0" insertColumns="0" insertRows="0" insertHyperlinks="0" sort="0" autoFilter="0"/>
  <mergeCells count="67">
    <mergeCell ref="AJ7:AL7"/>
    <mergeCell ref="AB9:AD9"/>
    <mergeCell ref="AF9:AH9"/>
    <mergeCell ref="AB8:AH8"/>
    <mergeCell ref="AB7:AH7"/>
    <mergeCell ref="X10:Y10"/>
    <mergeCell ref="B48:C48"/>
    <mergeCell ref="L40:N40"/>
    <mergeCell ref="L39:N39"/>
    <mergeCell ref="L30:N30"/>
    <mergeCell ref="L38:N38"/>
    <mergeCell ref="L36:N36"/>
    <mergeCell ref="L48:O48"/>
    <mergeCell ref="L32:N32"/>
    <mergeCell ref="L31:N31"/>
    <mergeCell ref="L37:N37"/>
    <mergeCell ref="L35:N35"/>
    <mergeCell ref="L42:N42"/>
    <mergeCell ref="L43:N43"/>
    <mergeCell ref="L44:N44"/>
    <mergeCell ref="L34:N34"/>
    <mergeCell ref="L33:N33"/>
    <mergeCell ref="L28:N28"/>
    <mergeCell ref="L29:N29"/>
    <mergeCell ref="L21:N21"/>
    <mergeCell ref="L22:N22"/>
    <mergeCell ref="S4:U4"/>
    <mergeCell ref="S7:U7"/>
    <mergeCell ref="L25:N25"/>
    <mergeCell ref="L24:N24"/>
    <mergeCell ref="L5:L6"/>
    <mergeCell ref="L9:N9"/>
    <mergeCell ref="L13:N13"/>
    <mergeCell ref="L18:N18"/>
    <mergeCell ref="L10:N10"/>
    <mergeCell ref="S6:U6"/>
    <mergeCell ref="S5:U5"/>
    <mergeCell ref="L49:N49"/>
    <mergeCell ref="L50:N50"/>
    <mergeCell ref="L51:N51"/>
    <mergeCell ref="L11:N11"/>
    <mergeCell ref="L17:N17"/>
    <mergeCell ref="L16:N16"/>
    <mergeCell ref="L15:N15"/>
    <mergeCell ref="L14:N14"/>
    <mergeCell ref="L12:N12"/>
    <mergeCell ref="L27:N27"/>
    <mergeCell ref="L26:N26"/>
    <mergeCell ref="L23:N23"/>
    <mergeCell ref="L20:N20"/>
    <mergeCell ref="L19:N19"/>
    <mergeCell ref="L45:N45"/>
    <mergeCell ref="L41:N41"/>
    <mergeCell ref="L57:N57"/>
    <mergeCell ref="L58:N58"/>
    <mergeCell ref="L59:N59"/>
    <mergeCell ref="L52:N52"/>
    <mergeCell ref="L53:N53"/>
    <mergeCell ref="L54:N54"/>
    <mergeCell ref="L55:N55"/>
    <mergeCell ref="L56:N56"/>
    <mergeCell ref="G7:I7"/>
    <mergeCell ref="G2:I2"/>
    <mergeCell ref="G3:I3"/>
    <mergeCell ref="G4:I4"/>
    <mergeCell ref="G5:I5"/>
    <mergeCell ref="G6:I6"/>
  </mergeCells>
  <conditionalFormatting sqref="I11:I44">
    <cfRule type="expression" dxfId="116" priority="13" stopIfTrue="1">
      <formula>$C$6=$AN$1</formula>
    </cfRule>
  </conditionalFormatting>
  <conditionalFormatting sqref="N5:O7">
    <cfRule type="expression" dxfId="115" priority="10" stopIfTrue="1">
      <formula>$C$6=$AN$1</formula>
    </cfRule>
  </conditionalFormatting>
  <conditionalFormatting sqref="E11:E44">
    <cfRule type="cellIs" dxfId="114" priority="6" stopIfTrue="1" operator="equal">
      <formula>$AL$2</formula>
    </cfRule>
  </conditionalFormatting>
  <conditionalFormatting sqref="L9">
    <cfRule type="cellIs" dxfId="113" priority="5" stopIfTrue="1" operator="equal">
      <formula>$AN$4</formula>
    </cfRule>
  </conditionalFormatting>
  <conditionalFormatting sqref="D11">
    <cfRule type="cellIs" dxfId="112" priority="4" stopIfTrue="1" operator="equal">
      <formula>$AM$1</formula>
    </cfRule>
  </conditionalFormatting>
  <conditionalFormatting sqref="D12:D44">
    <cfRule type="cellIs" dxfId="111" priority="3" stopIfTrue="1" operator="equal">
      <formula>$AM$1</formula>
    </cfRule>
  </conditionalFormatting>
  <conditionalFormatting sqref="J2:J3 J6:J7 L7">
    <cfRule type="cellIs" dxfId="110" priority="1" stopIfTrue="1" operator="lessThan">
      <formula>0</formula>
    </cfRule>
    <cfRule type="cellIs" dxfId="109" priority="2" stopIfTrue="1" operator="greaterThan">
      <formula>0</formula>
    </cfRule>
  </conditionalFormatting>
  <dataValidations count="6">
    <dataValidation type="custom" allowBlank="1" showInputMessage="1" showErrorMessage="1" error="חובה למלא את סוג ההכנסה לפני מילוי הסכום" sqref="O11:O44">
      <formula1>ISTEXT(L11)</formula1>
    </dataValidation>
    <dataValidation type="list" allowBlank="1" showInputMessage="1" showErrorMessage="1" sqref="C6">
      <formula1>$AN$1:$AN$2</formula1>
    </dataValidation>
    <dataValidation type="list" allowBlank="1" showInputMessage="1" showErrorMessage="1" sqref="D11:D44 C7">
      <formula1>$AM$1:$AM$2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>
      <formula1>C26&lt;2500</formula1>
    </dataValidation>
    <dataValidation type="list" allowBlank="1" showInputMessage="1" showErrorMessage="1" error="חובה לבחור מהתפריט" sqref="C4">
      <formula1>$X$11:$X$22</formula1>
    </dataValidation>
    <dataValidation type="list" allowBlank="1" showInputMessage="1" showErrorMessage="1" sqref="E11:E44">
      <formula1>$AL$1:$AL$2</formula1>
    </dataValidation>
  </dataValidations>
  <hyperlinks>
    <hyperlink ref="BC2" r:id="rId1"/>
    <hyperlink ref="D5" r:id="rId2" location="/simulator"/>
  </hyperlink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3"/>
  <colBreaks count="1" manualBreakCount="1">
    <brk id="20" max="1048575" man="1"/>
  </colBreaks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4" sqref="B4:O4"/>
      <selection pane="bottomLeft" activeCell="Z1" sqref="Z1:AO1048576"/>
    </sheetView>
  </sheetViews>
  <sheetFormatPr defaultColWidth="9.125" defaultRowHeight="14.25" x14ac:dyDescent="0.2"/>
  <cols>
    <col min="1" max="1" width="1.125" style="1" customWidth="1"/>
    <col min="2" max="2" width="29" style="1" customWidth="1"/>
    <col min="3" max="3" width="9.375" style="1" customWidth="1"/>
    <col min="4" max="5" width="10" style="1" customWidth="1"/>
    <col min="6" max="6" width="11.625" style="1" hidden="1" customWidth="1"/>
    <col min="7" max="8" width="10" style="1" customWidth="1"/>
    <col min="9" max="9" width="6.125" style="1" customWidth="1"/>
    <col min="10" max="10" width="10.75" style="1" customWidth="1"/>
    <col min="11" max="11" width="2.875" style="1" customWidth="1"/>
    <col min="12" max="12" width="3.75" style="1" customWidth="1"/>
    <col min="13" max="13" width="31.625" style="1" customWidth="1"/>
    <col min="14" max="14" width="9.875" style="1" customWidth="1"/>
    <col min="15" max="15" width="10.125" style="2" customWidth="1"/>
    <col min="16" max="16" width="38.25" style="2" customWidth="1"/>
    <col min="17" max="17" width="11.625" style="20" customWidth="1"/>
    <col min="18" max="18" width="5.875" style="1" hidden="1" customWidth="1"/>
    <col min="19" max="19" width="9.875" style="1" hidden="1" customWidth="1"/>
    <col min="20" max="20" width="11.75" style="1" hidden="1" customWidth="1"/>
    <col min="21" max="21" width="9.125" style="1" hidden="1" customWidth="1"/>
    <col min="22" max="22" width="15.375" style="1" hidden="1" customWidth="1"/>
    <col min="23" max="23" width="10.25" style="1" hidden="1" customWidth="1"/>
    <col min="24" max="24" width="13.125" style="1" customWidth="1"/>
    <col min="25" max="25" width="14.625" style="1" customWidth="1"/>
    <col min="26" max="26" width="9.125" style="1"/>
    <col min="27" max="27" width="0" style="1" hidden="1" customWidth="1"/>
    <col min="28" max="28" width="9.125" style="1" hidden="1" customWidth="1"/>
    <col min="29" max="36" width="9.125" style="56" hidden="1" customWidth="1"/>
    <col min="37" max="37" width="9.125" style="1" hidden="1" customWidth="1"/>
    <col min="38" max="39" width="0" style="1" hidden="1" customWidth="1"/>
    <col min="40" max="40" width="10.25" style="1" hidden="1" customWidth="1"/>
    <col min="41" max="16384" width="9.125" style="1"/>
  </cols>
  <sheetData>
    <row r="1" spans="1:40" ht="10.5" customHeight="1" thickBot="1" x14ac:dyDescent="0.25">
      <c r="A1" s="10"/>
      <c r="B1" s="11"/>
      <c r="C1" s="20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2"/>
      <c r="P1" s="12"/>
      <c r="R1" s="10"/>
      <c r="AC1" s="56" t="s">
        <v>57</v>
      </c>
      <c r="AD1" s="56" t="s">
        <v>153</v>
      </c>
      <c r="AE1" s="56" t="s">
        <v>63</v>
      </c>
      <c r="AF1" s="56" t="s">
        <v>36</v>
      </c>
      <c r="AG1" s="57" t="s">
        <v>84</v>
      </c>
    </row>
    <row r="2" spans="1:40" ht="15.75" customHeight="1" thickTop="1" x14ac:dyDescent="0.3">
      <c r="A2" s="10"/>
      <c r="B2" s="210" t="s">
        <v>27</v>
      </c>
      <c r="C2" s="254">
        <f>'שיקוף לעסק'!C2</f>
        <v>0</v>
      </c>
      <c r="D2" s="317"/>
      <c r="E2" s="453" t="s">
        <v>15</v>
      </c>
      <c r="F2" s="454"/>
      <c r="G2" s="455"/>
      <c r="H2" s="319">
        <f>N4-N5-N2</f>
        <v>0</v>
      </c>
      <c r="I2" s="10"/>
      <c r="J2" s="10"/>
      <c r="K2" s="39"/>
      <c r="L2" s="29"/>
      <c r="M2" s="286" t="s">
        <v>49</v>
      </c>
      <c r="N2" s="287">
        <f>SUMIF(D11:D44,AE1,H11:H44)+SUMIF(D11:D44,AE2,F11:F44)</f>
        <v>0</v>
      </c>
      <c r="O2" s="20"/>
      <c r="P2" s="101"/>
      <c r="R2" s="10"/>
      <c r="AC2" s="56" t="s">
        <v>78</v>
      </c>
      <c r="AD2" s="56" t="s">
        <v>154</v>
      </c>
      <c r="AE2" s="56" t="s">
        <v>64</v>
      </c>
      <c r="AF2" s="56" t="s">
        <v>37</v>
      </c>
      <c r="AG2" s="58">
        <f>IF(C6=AF2,'שיעורי מס'!D5,0)</f>
        <v>0.17</v>
      </c>
    </row>
    <row r="3" spans="1:40" ht="15.75" customHeight="1" thickBot="1" x14ac:dyDescent="0.35">
      <c r="A3" s="10"/>
      <c r="B3" s="99" t="s">
        <v>25</v>
      </c>
      <c r="C3" s="270">
        <f>'שיקוף לעסק'!C3</f>
        <v>0</v>
      </c>
      <c r="D3" s="317"/>
      <c r="E3" s="456" t="s">
        <v>61</v>
      </c>
      <c r="F3" s="457"/>
      <c r="G3" s="458"/>
      <c r="H3" s="320">
        <f>N4-N5-N3</f>
        <v>0</v>
      </c>
      <c r="I3" s="10"/>
      <c r="J3" s="10"/>
      <c r="K3" s="40"/>
      <c r="L3" s="30"/>
      <c r="M3" s="47" t="s">
        <v>149</v>
      </c>
      <c r="N3" s="48">
        <f>H45</f>
        <v>0</v>
      </c>
      <c r="O3" s="20"/>
      <c r="P3" s="102"/>
      <c r="R3" s="10"/>
      <c r="AC3" s="56" t="s">
        <v>79</v>
      </c>
    </row>
    <row r="4" spans="1:40" ht="15.75" customHeight="1" thickTop="1" thickBot="1" x14ac:dyDescent="0.3">
      <c r="A4" s="10"/>
      <c r="B4" s="99" t="s">
        <v>39</v>
      </c>
      <c r="C4" s="324" t="s">
        <v>124</v>
      </c>
      <c r="D4" s="325"/>
      <c r="E4" s="459" t="s">
        <v>16</v>
      </c>
      <c r="F4" s="460"/>
      <c r="G4" s="461"/>
      <c r="H4" s="321">
        <f>AJ23</f>
        <v>0</v>
      </c>
      <c r="I4" s="10"/>
      <c r="J4" s="10"/>
      <c r="K4" s="39"/>
      <c r="L4" s="29"/>
      <c r="M4" s="49" t="s">
        <v>48</v>
      </c>
      <c r="N4" s="48">
        <f>SUMIF(M11:M298,AC10,N11:N298)</f>
        <v>0</v>
      </c>
      <c r="O4" s="12"/>
      <c r="P4" s="44"/>
      <c r="Q4" s="35"/>
      <c r="R4" s="10"/>
      <c r="AC4" s="114" t="s">
        <v>80</v>
      </c>
    </row>
    <row r="5" spans="1:40" ht="15.75" customHeight="1" thickBot="1" x14ac:dyDescent="0.3">
      <c r="A5" s="10"/>
      <c r="B5" s="99" t="s">
        <v>26</v>
      </c>
      <c r="C5" s="271">
        <f>'שיקוף לעסק'!C5</f>
        <v>2.25</v>
      </c>
      <c r="D5" s="199"/>
      <c r="E5" s="462" t="s">
        <v>33</v>
      </c>
      <c r="F5" s="463"/>
      <c r="G5" s="464"/>
      <c r="H5" s="322">
        <f>AJ30</f>
        <v>0</v>
      </c>
      <c r="I5" s="10"/>
      <c r="J5" s="471" t="s">
        <v>158</v>
      </c>
      <c r="K5" s="472"/>
      <c r="L5" s="29"/>
      <c r="M5" s="49" t="s">
        <v>50</v>
      </c>
      <c r="N5" s="48">
        <f>SUM(T11:T298)</f>
        <v>0</v>
      </c>
      <c r="O5" s="12"/>
      <c r="P5" s="153" t="s">
        <v>115</v>
      </c>
      <c r="Q5" s="45"/>
      <c r="R5" s="10"/>
      <c r="AC5" s="114" t="s">
        <v>81</v>
      </c>
    </row>
    <row r="6" spans="1:40" ht="15.75" customHeight="1" thickBot="1" x14ac:dyDescent="0.3">
      <c r="A6" s="10"/>
      <c r="B6" s="99" t="s">
        <v>38</v>
      </c>
      <c r="C6" s="116" t="str">
        <f>'שיקוף לעסק'!C6</f>
        <v>מורשה</v>
      </c>
      <c r="D6" s="199"/>
      <c r="E6" s="465" t="s">
        <v>17</v>
      </c>
      <c r="F6" s="466"/>
      <c r="G6" s="467"/>
      <c r="H6" s="323">
        <f>H2-H4-H5</f>
        <v>0</v>
      </c>
      <c r="I6" s="10"/>
      <c r="J6" s="473"/>
      <c r="K6" s="474"/>
      <c r="L6" s="22"/>
      <c r="M6" s="50" t="s">
        <v>150</v>
      </c>
      <c r="N6" s="48">
        <f>J45</f>
        <v>0</v>
      </c>
      <c r="P6" s="154" t="s">
        <v>95</v>
      </c>
      <c r="Q6" s="34"/>
      <c r="R6" s="10"/>
    </row>
    <row r="7" spans="1:40" ht="15.75" customHeight="1" thickBot="1" x14ac:dyDescent="0.3">
      <c r="A7" s="10"/>
      <c r="B7" s="100" t="s">
        <v>65</v>
      </c>
      <c r="C7" s="117" t="str">
        <f>'שיקוף לעסק'!C7</f>
        <v>לא</v>
      </c>
      <c r="D7" s="199"/>
      <c r="E7" s="468" t="s">
        <v>47</v>
      </c>
      <c r="F7" s="469"/>
      <c r="G7" s="470"/>
      <c r="H7" s="323">
        <f>SUMIF(AL11:AL44,1,H11:H44)+SUMIF(AL11:AL44,1,J11:J44)-SUMIF(AM11:AM44,1,C11:C44)+SUMIF(AM11:AM44,1,H11:H44)+SUMIF(AM11:AM44,1,J11:J44)+SUMIF(AN11:AN44,1,C11:C44)</f>
        <v>0</v>
      </c>
      <c r="I7" s="10"/>
      <c r="J7" s="475">
        <f>IF(H6&gt;0,H6+H7,H7)</f>
        <v>0</v>
      </c>
      <c r="K7" s="476"/>
      <c r="L7" s="22"/>
      <c r="M7" s="51" t="s">
        <v>51</v>
      </c>
      <c r="N7" s="52">
        <f>N5-N6</f>
        <v>0</v>
      </c>
      <c r="O7" s="31"/>
      <c r="P7" s="155" t="s">
        <v>113</v>
      </c>
      <c r="Q7" s="31"/>
      <c r="R7" s="10"/>
    </row>
    <row r="8" spans="1:40" ht="5.25" customHeight="1" thickBot="1" x14ac:dyDescent="0.3">
      <c r="A8" s="10"/>
      <c r="B8" s="23"/>
      <c r="C8" s="24"/>
      <c r="D8" s="24"/>
      <c r="E8" s="24"/>
      <c r="F8" s="24"/>
      <c r="G8" s="24"/>
      <c r="H8" s="25"/>
      <c r="I8" s="25"/>
      <c r="J8" s="26"/>
      <c r="K8" s="26"/>
      <c r="L8" s="26"/>
      <c r="M8" s="26"/>
      <c r="N8" s="24"/>
      <c r="O8" s="27"/>
      <c r="P8" s="27"/>
      <c r="Q8" s="42"/>
      <c r="R8" s="10"/>
    </row>
    <row r="9" spans="1:40" ht="35.25" customHeight="1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1" t="s">
        <v>92</v>
      </c>
      <c r="O9" s="110"/>
      <c r="P9" s="12"/>
      <c r="R9" s="10"/>
      <c r="AL9" s="328" t="s">
        <v>159</v>
      </c>
      <c r="AM9" s="56"/>
      <c r="AN9" s="56"/>
    </row>
    <row r="10" spans="1:40" ht="33" customHeight="1" thickBot="1" x14ac:dyDescent="0.3">
      <c r="A10" s="10"/>
      <c r="B10" s="103" t="s">
        <v>1</v>
      </c>
      <c r="C10" s="104" t="s">
        <v>2</v>
      </c>
      <c r="D10" s="79" t="s">
        <v>151</v>
      </c>
      <c r="E10" s="82" t="s">
        <v>152</v>
      </c>
      <c r="F10" s="105" t="s">
        <v>142</v>
      </c>
      <c r="G10" s="106" t="s">
        <v>34</v>
      </c>
      <c r="H10" s="106" t="s">
        <v>62</v>
      </c>
      <c r="I10" s="106" t="str">
        <f>IF(C6=AF1,"[לא לשימוש]","% הכרה למע""מ")</f>
        <v>% הכרה למע"מ</v>
      </c>
      <c r="J10" s="104" t="str">
        <f>IF(C6=AF1,"[לא לשימוש]","מע""מ לקיזוז")</f>
        <v>מע"מ לקיזוז</v>
      </c>
      <c r="K10" s="10"/>
      <c r="L10" s="107" t="s">
        <v>77</v>
      </c>
      <c r="M10" s="108" t="s">
        <v>52</v>
      </c>
      <c r="N10" s="108" t="s">
        <v>2</v>
      </c>
      <c r="O10" s="108" t="s">
        <v>53</v>
      </c>
      <c r="P10" s="109" t="s">
        <v>54</v>
      </c>
      <c r="Q10" s="42"/>
      <c r="S10" s="113" t="s">
        <v>82</v>
      </c>
      <c r="T10" s="113" t="s">
        <v>83</v>
      </c>
      <c r="V10" s="443" t="s">
        <v>136</v>
      </c>
      <c r="W10" s="443"/>
      <c r="AC10" s="200" t="s">
        <v>55</v>
      </c>
      <c r="AL10" s="327" t="s">
        <v>155</v>
      </c>
      <c r="AM10" s="327" t="s">
        <v>156</v>
      </c>
      <c r="AN10" s="327" t="s">
        <v>157</v>
      </c>
    </row>
    <row r="11" spans="1:40" ht="15.75" customHeight="1" thickBot="1" x14ac:dyDescent="0.25">
      <c r="A11" s="10"/>
      <c r="B11" s="118" t="str">
        <f>'שיקוף לעסק'!B11</f>
        <v>שכר דירה</v>
      </c>
      <c r="C11" s="125">
        <f t="shared" ref="C11:C44" si="0">SUMIF($M$11:$M$298,B11,$N$11:$N$298)</f>
        <v>0</v>
      </c>
      <c r="D11" s="330" t="str">
        <f>IF($C$7='שיקוף לעסק'!$C$7,'שיקוף לעסק'!D11,IF($C$7=$AE$2,'שיקוף לעסק'!AA11,'שיקוף לעסק'!AE11))</f>
        <v>לא</v>
      </c>
      <c r="E11" s="330" t="str">
        <f>IF($C$7='שיקוף לעסק'!$C$7,'שיקוף לעסק'!E11,IF($C$7=$AE$2,'שיקוף לעסק'!AB11,'שיקוף לעסק'!AF11))</f>
        <v>עסק</v>
      </c>
      <c r="F11" s="122">
        <f t="shared" ref="F11:F44" si="1">C11-J11</f>
        <v>0</v>
      </c>
      <c r="G11" s="121">
        <f>IF($C$7='שיקוף לעסק'!$C$7,'שיקוף לעסק'!G11,IF($C$7=$AE$2,'שיקוף לעסק'!AC11,'שיקוף לעסק'!AG11))</f>
        <v>1</v>
      </c>
      <c r="H11" s="123">
        <f>G11*F11</f>
        <v>0</v>
      </c>
      <c r="I11" s="124">
        <f>IF($C$7='שיקוף לעסק'!$C$7,'שיקוף לעסק'!I11,IF($C$7=$AE$2,'שיקוף לעסק'!AD11,'שיקוף לעסק'!AH11))</f>
        <v>1</v>
      </c>
      <c r="J11" s="125">
        <f t="shared" ref="J11:J44" si="2">I11*(C11-(C11/(1+$AG$2)))</f>
        <v>0</v>
      </c>
      <c r="K11" s="10"/>
      <c r="L11" s="182"/>
      <c r="M11" s="183"/>
      <c r="N11" s="245"/>
      <c r="O11" s="183"/>
      <c r="P11" s="280"/>
      <c r="Q11" s="43"/>
      <c r="S11" s="273">
        <f t="shared" ref="S11:S74" si="3">$AG$2</f>
        <v>0.17</v>
      </c>
      <c r="T11" s="56">
        <f t="shared" ref="T11:T74" si="4">IF(M11=$AC$10,N11-N11/(1+S11),0)</f>
        <v>0</v>
      </c>
      <c r="V11" t="s">
        <v>124</v>
      </c>
      <c r="W11">
        <v>1</v>
      </c>
      <c r="AC11" s="77" t="str">
        <f t="shared" ref="AC11:AC44" si="5">B11</f>
        <v>שכר דירה</v>
      </c>
      <c r="AH11" s="56" t="s">
        <v>85</v>
      </c>
      <c r="AL11" s="299">
        <f t="shared" ref="AL11:AL44" si="6">IF(D11=$AE$1,IF(E11=$AD$2,1,0),0)</f>
        <v>0</v>
      </c>
      <c r="AM11" s="299">
        <f t="shared" ref="AM11:AM44" si="7">IF(D11=$AE$1,IF(E11=$AD$1,1,0),0)</f>
        <v>0</v>
      </c>
      <c r="AN11" s="299">
        <f t="shared" ref="AN11:AN44" si="8">IF(D11=$AE$2,IF(E11=$AD$2,1,0),0)</f>
        <v>0</v>
      </c>
    </row>
    <row r="12" spans="1:40" ht="15.75" customHeight="1" thickBot="1" x14ac:dyDescent="0.3">
      <c r="A12" s="10"/>
      <c r="B12" s="119" t="str">
        <f>'שיקוף לעסק'!B12</f>
        <v>ארנונה</v>
      </c>
      <c r="C12" s="129">
        <f t="shared" si="0"/>
        <v>0</v>
      </c>
      <c r="D12" s="331" t="str">
        <f>IF($C$7='שיקוף לעסק'!$C$7,'שיקוף לעסק'!D12,IF($C$7=$AE$2,'שיקוף לעסק'!AA12,'שיקוף לעסק'!AE12))</f>
        <v>לא</v>
      </c>
      <c r="E12" s="332" t="str">
        <f>IF($C$7='שיקוף לעסק'!$C$7,'שיקוף לעסק'!E12,IF($C$7=$AE$2,'שיקוף לעסק'!AB12,'שיקוף לעסק'!AF12))</f>
        <v>עסק</v>
      </c>
      <c r="F12" s="126">
        <f t="shared" si="1"/>
        <v>0</v>
      </c>
      <c r="G12" s="127">
        <f>IF($C$7='שיקוף לעסק'!$C$7,'שיקוף לעסק'!G12,IF($C$7=$AE$2,'שיקוף לעסק'!AC12,'שיקוף לעסק'!AG12))</f>
        <v>1</v>
      </c>
      <c r="H12" s="123">
        <f t="shared" ref="H12:H44" si="9">G12*F12</f>
        <v>0</v>
      </c>
      <c r="I12" s="128">
        <f>IF($C$7='שיקוף לעסק'!$C$7,'שיקוף לעסק'!I12,IF($C$7=$AE$2,'שיקוף לעסק'!AD12,'שיקוף לעסק'!AH12))</f>
        <v>0</v>
      </c>
      <c r="J12" s="129">
        <f t="shared" si="2"/>
        <v>0</v>
      </c>
      <c r="K12" s="10"/>
      <c r="L12" s="184"/>
      <c r="M12" s="185"/>
      <c r="N12" s="246"/>
      <c r="O12" s="186"/>
      <c r="P12" s="281"/>
      <c r="Q12" s="43"/>
      <c r="S12" s="273">
        <f t="shared" si="3"/>
        <v>0.17</v>
      </c>
      <c r="T12" s="56">
        <f t="shared" si="4"/>
        <v>0</v>
      </c>
      <c r="V12" t="s">
        <v>125</v>
      </c>
      <c r="W12">
        <v>2</v>
      </c>
      <c r="AC12" s="77" t="str">
        <f t="shared" si="5"/>
        <v>ארנונה</v>
      </c>
      <c r="AG12" s="60"/>
      <c r="AH12" s="61"/>
      <c r="AI12" s="61"/>
      <c r="AJ12" s="62" t="s">
        <v>22</v>
      </c>
      <c r="AL12" s="299">
        <f t="shared" si="6"/>
        <v>0</v>
      </c>
      <c r="AM12" s="299">
        <f t="shared" si="7"/>
        <v>0</v>
      </c>
      <c r="AN12" s="299">
        <f t="shared" si="8"/>
        <v>0</v>
      </c>
    </row>
    <row r="13" spans="1:40" ht="15.75" customHeight="1" x14ac:dyDescent="0.25">
      <c r="A13" s="10"/>
      <c r="B13" s="119" t="str">
        <f>'שיקוף לעסק'!B13</f>
        <v>ועד בית</v>
      </c>
      <c r="C13" s="129">
        <f t="shared" si="0"/>
        <v>0</v>
      </c>
      <c r="D13" s="331" t="str">
        <f>IF($C$7='שיקוף לעסק'!$C$7,'שיקוף לעסק'!D13,IF($C$7=$AE$2,'שיקוף לעסק'!AA13,'שיקוף לעסק'!AE13))</f>
        <v>לא</v>
      </c>
      <c r="E13" s="332" t="str">
        <f>IF($C$7='שיקוף לעסק'!$C$7,'שיקוף לעסק'!E13,IF($C$7=$AE$2,'שיקוף לעסק'!AB13,'שיקוף לעסק'!AF13))</f>
        <v>עסק</v>
      </c>
      <c r="F13" s="126">
        <f t="shared" si="1"/>
        <v>0</v>
      </c>
      <c r="G13" s="127">
        <f>IF($C$7='שיקוף לעסק'!$C$7,'שיקוף לעסק'!G13,IF($C$7=$AE$2,'שיקוף לעסק'!AC13,'שיקוף לעסק'!AG13))</f>
        <v>1</v>
      </c>
      <c r="H13" s="123">
        <f t="shared" si="9"/>
        <v>0</v>
      </c>
      <c r="I13" s="128">
        <f>IF($C$7='שיקוף לעסק'!$C$7,'שיקוף לעסק'!I13,IF($C$7=$AE$2,'שיקוף לעסק'!AD13,'שיקוף לעסק'!AH13))</f>
        <v>0</v>
      </c>
      <c r="J13" s="129">
        <f t="shared" si="2"/>
        <v>0</v>
      </c>
      <c r="K13" s="10"/>
      <c r="L13" s="184"/>
      <c r="M13" s="185"/>
      <c r="N13" s="246"/>
      <c r="O13" s="186"/>
      <c r="P13" s="281"/>
      <c r="Q13" s="43"/>
      <c r="R13" s="10"/>
      <c r="S13" s="273">
        <f t="shared" si="3"/>
        <v>0.17</v>
      </c>
      <c r="T13" s="56">
        <f t="shared" si="4"/>
        <v>0</v>
      </c>
      <c r="V13" t="s">
        <v>126</v>
      </c>
      <c r="W13">
        <v>3</v>
      </c>
      <c r="AC13" s="77" t="str">
        <f t="shared" si="5"/>
        <v>ועד בית</v>
      </c>
      <c r="AG13" s="63"/>
      <c r="AH13" s="64"/>
      <c r="AI13" s="64"/>
      <c r="AJ13" s="65"/>
      <c r="AL13" s="299">
        <f t="shared" si="6"/>
        <v>0</v>
      </c>
      <c r="AM13" s="299">
        <f t="shared" si="7"/>
        <v>0</v>
      </c>
      <c r="AN13" s="299">
        <f t="shared" si="8"/>
        <v>0</v>
      </c>
    </row>
    <row r="14" spans="1:40" ht="15.75" customHeight="1" x14ac:dyDescent="0.25">
      <c r="A14" s="10"/>
      <c r="B14" s="119" t="str">
        <f>'שיקוף לעסק'!B14</f>
        <v>חשמל</v>
      </c>
      <c r="C14" s="129">
        <f t="shared" si="0"/>
        <v>0</v>
      </c>
      <c r="D14" s="331" t="str">
        <f>IF($C$7='שיקוף לעסק'!$C$7,'שיקוף לעסק'!D14,IF($C$7=$AE$2,'שיקוף לעסק'!AA14,'שיקוף לעסק'!AE14))</f>
        <v>לא</v>
      </c>
      <c r="E14" s="332" t="str">
        <f>IF($C$7='שיקוף לעסק'!$C$7,'שיקוף לעסק'!E14,IF($C$7=$AE$2,'שיקוף לעסק'!AB14,'שיקוף לעסק'!AF14))</f>
        <v>עסק</v>
      </c>
      <c r="F14" s="126">
        <f t="shared" si="1"/>
        <v>0</v>
      </c>
      <c r="G14" s="127">
        <f>IF($C$7='שיקוף לעסק'!$C$7,'שיקוף לעסק'!G14,IF($C$7=$AE$2,'שיקוף לעסק'!AC14,'שיקוף לעסק'!AG14))</f>
        <v>1</v>
      </c>
      <c r="H14" s="123">
        <f t="shared" si="9"/>
        <v>0</v>
      </c>
      <c r="I14" s="128">
        <f>IF($C$7='שיקוף לעסק'!$C$7,'שיקוף לעסק'!I14,IF($C$7=$AE$2,'שיקוף לעסק'!AD14,'שיקוף לעסק'!AH14))</f>
        <v>1</v>
      </c>
      <c r="J14" s="129">
        <f t="shared" si="2"/>
        <v>0</v>
      </c>
      <c r="K14" s="10"/>
      <c r="L14" s="187"/>
      <c r="M14" s="185"/>
      <c r="N14" s="246"/>
      <c r="O14" s="185"/>
      <c r="P14" s="281"/>
      <c r="Q14" s="43"/>
      <c r="R14" s="10"/>
      <c r="S14" s="273">
        <f t="shared" si="3"/>
        <v>0.17</v>
      </c>
      <c r="T14" s="56">
        <f t="shared" si="4"/>
        <v>0</v>
      </c>
      <c r="V14" t="s">
        <v>127</v>
      </c>
      <c r="W14">
        <v>4</v>
      </c>
      <c r="AC14" s="77" t="str">
        <f t="shared" si="5"/>
        <v>חשמל</v>
      </c>
      <c r="AG14" s="63"/>
      <c r="AH14" s="64"/>
      <c r="AI14" s="66"/>
      <c r="AJ14" s="65">
        <f>IF($H$3&gt;='שיעורי מס'!B10,'שיעורי מס'!D10*'שיעורי מס'!C10,IF($H$3&lt;='שיעורי מס'!B9,0,'שיעורי מס'!D10*($H$3-'שיעורי מס'!B9)))</f>
        <v>0</v>
      </c>
      <c r="AL14" s="299">
        <f t="shared" si="6"/>
        <v>0</v>
      </c>
      <c r="AM14" s="299">
        <f t="shared" si="7"/>
        <v>0</v>
      </c>
      <c r="AN14" s="299">
        <f t="shared" si="8"/>
        <v>0</v>
      </c>
    </row>
    <row r="15" spans="1:40" ht="15.75" customHeight="1" x14ac:dyDescent="0.25">
      <c r="A15" s="10"/>
      <c r="B15" s="119" t="str">
        <f>'שיקוף לעסק'!B15</f>
        <v>מים</v>
      </c>
      <c r="C15" s="129">
        <f t="shared" si="0"/>
        <v>0</v>
      </c>
      <c r="D15" s="331" t="str">
        <f>IF($C$7='שיקוף לעסק'!$C$7,'שיקוף לעסק'!D15,IF($C$7=$AE$2,'שיקוף לעסק'!AA15,'שיקוף לעסק'!AE15))</f>
        <v>לא</v>
      </c>
      <c r="E15" s="332" t="str">
        <f>IF($C$7='שיקוף לעסק'!$C$7,'שיקוף לעסק'!E15,IF($C$7=$AE$2,'שיקוף לעסק'!AB15,'שיקוף לעסק'!AF15))</f>
        <v>עסק</v>
      </c>
      <c r="F15" s="126">
        <f t="shared" si="1"/>
        <v>0</v>
      </c>
      <c r="G15" s="127">
        <f>IF($C$7='שיקוף לעסק'!$C$7,'שיקוף לעסק'!G15,IF($C$7=$AE$2,'שיקוף לעסק'!AC15,'שיקוף לעסק'!AG15))</f>
        <v>1</v>
      </c>
      <c r="H15" s="123">
        <f t="shared" si="9"/>
        <v>0</v>
      </c>
      <c r="I15" s="128">
        <f>IF($C$7='שיקוף לעסק'!$C$7,'שיקוף לעסק'!I15,IF($C$7=$AE$2,'שיקוף לעסק'!AD15,'שיקוף לעסק'!AH15))</f>
        <v>1</v>
      </c>
      <c r="J15" s="129">
        <f t="shared" si="2"/>
        <v>0</v>
      </c>
      <c r="K15" s="10"/>
      <c r="L15" s="177"/>
      <c r="M15" s="185"/>
      <c r="N15" s="246"/>
      <c r="O15" s="186"/>
      <c r="P15" s="281"/>
      <c r="Q15" s="43"/>
      <c r="R15" s="10"/>
      <c r="S15" s="273">
        <f t="shared" si="3"/>
        <v>0.17</v>
      </c>
      <c r="T15" s="56">
        <f t="shared" si="4"/>
        <v>0</v>
      </c>
      <c r="V15" t="s">
        <v>128</v>
      </c>
      <c r="W15">
        <v>5</v>
      </c>
      <c r="AC15" s="77" t="str">
        <f t="shared" si="5"/>
        <v>מים</v>
      </c>
      <c r="AG15" s="63"/>
      <c r="AH15" s="64"/>
      <c r="AI15" s="66"/>
      <c r="AJ15" s="65">
        <f>IF($H$3&gt;='שיעורי מס'!B11,'שיעורי מס'!D11*'שיעורי מס'!C11,IF($H$3&lt;='שיעורי מס'!B10,0,'שיעורי מס'!D11*($H$3-'שיעורי מס'!B10)))</f>
        <v>0</v>
      </c>
      <c r="AL15" s="299">
        <f t="shared" si="6"/>
        <v>0</v>
      </c>
      <c r="AM15" s="299">
        <f t="shared" si="7"/>
        <v>0</v>
      </c>
      <c r="AN15" s="299">
        <f t="shared" si="8"/>
        <v>0</v>
      </c>
    </row>
    <row r="16" spans="1:40" ht="15.75" customHeight="1" x14ac:dyDescent="0.25">
      <c r="A16" s="10"/>
      <c r="B16" s="119" t="str">
        <f>'שיקוף לעסק'!B16</f>
        <v>טלפון ואינטרנט</v>
      </c>
      <c r="C16" s="129">
        <f t="shared" si="0"/>
        <v>0</v>
      </c>
      <c r="D16" s="331" t="str">
        <f>IF($C$7='שיקוף לעסק'!$C$7,'שיקוף לעסק'!D16,IF($C$7=$AE$2,'שיקוף לעסק'!AA16,'שיקוף לעסק'!AE16))</f>
        <v>לא</v>
      </c>
      <c r="E16" s="332" t="str">
        <f>IF($C$7='שיקוף לעסק'!$C$7,'שיקוף לעסק'!E16,IF($C$7=$AE$2,'שיקוף לעסק'!AB16,'שיקוף לעסק'!AF16))</f>
        <v>עסק</v>
      </c>
      <c r="F16" s="126">
        <f t="shared" si="1"/>
        <v>0</v>
      </c>
      <c r="G16" s="127">
        <f>IF($C$7='שיקוף לעסק'!$C$7,'שיקוף לעסק'!G16,IF($C$7=$AE$2,'שיקוף לעסק'!AC16,'שיקוף לעסק'!AG16))</f>
        <v>1</v>
      </c>
      <c r="H16" s="123">
        <f t="shared" si="9"/>
        <v>0</v>
      </c>
      <c r="I16" s="128">
        <f>IF($C$7='שיקוף לעסק'!$C$7,'שיקוף לעסק'!I16,IF($C$7=$AE$2,'שיקוף לעסק'!AD16,'שיקוף לעסק'!AH16))</f>
        <v>1</v>
      </c>
      <c r="J16" s="129">
        <f t="shared" si="2"/>
        <v>0</v>
      </c>
      <c r="K16" s="10"/>
      <c r="L16" s="177"/>
      <c r="M16" s="185"/>
      <c r="N16" s="246"/>
      <c r="O16" s="186"/>
      <c r="P16" s="281"/>
      <c r="Q16" s="43"/>
      <c r="R16" s="10"/>
      <c r="S16" s="273">
        <f t="shared" si="3"/>
        <v>0.17</v>
      </c>
      <c r="T16" s="56">
        <f t="shared" si="4"/>
        <v>0</v>
      </c>
      <c r="V16" t="s">
        <v>129</v>
      </c>
      <c r="W16">
        <v>6</v>
      </c>
      <c r="AC16" s="77" t="str">
        <f t="shared" si="5"/>
        <v>טלפון ואינטרנט</v>
      </c>
      <c r="AG16" s="63"/>
      <c r="AH16" s="64"/>
      <c r="AI16" s="66"/>
      <c r="AJ16" s="65">
        <f>IF($H$3&gt;='שיעורי מס'!B12,'שיעורי מס'!D12*'שיעורי מס'!C12,IF($H$3&lt;='שיעורי מס'!B11,0,'שיעורי מס'!D12*($H$3-'שיעורי מס'!B11)))</f>
        <v>0</v>
      </c>
      <c r="AL16" s="299">
        <f t="shared" si="6"/>
        <v>0</v>
      </c>
      <c r="AM16" s="299">
        <f t="shared" si="7"/>
        <v>0</v>
      </c>
      <c r="AN16" s="299">
        <f t="shared" si="8"/>
        <v>0</v>
      </c>
    </row>
    <row r="17" spans="1:40" ht="15.75" customHeight="1" x14ac:dyDescent="0.25">
      <c r="A17" s="10"/>
      <c r="B17" s="119" t="str">
        <f>'שיקוף לעסק'!B17</f>
        <v>טלפון נייד</v>
      </c>
      <c r="C17" s="129">
        <f t="shared" si="0"/>
        <v>0</v>
      </c>
      <c r="D17" s="332" t="str">
        <f>IF($C$7='שיקוף לעסק'!$C$7,'שיקוף לעסק'!D17,IF($C$7=$AE$2,'שיקוף לעסק'!AA17,'שיקוף לעסק'!AE17))</f>
        <v>כן</v>
      </c>
      <c r="E17" s="332" t="str">
        <f>IF($C$7='שיקוף לעסק'!$C$7,'שיקוף לעסק'!E17,IF($C$7=$AE$2,'שיקוף לעסק'!AB17,'שיקוף לעסק'!AF17))</f>
        <v>בית</v>
      </c>
      <c r="F17" s="126">
        <f t="shared" si="1"/>
        <v>0</v>
      </c>
      <c r="G17" s="127">
        <f>IF($C$7='שיקוף לעסק'!$C$7,'שיקוף לעסק'!G17,IF($C$7=$AE$2,'שיקוף לעסק'!AC17,'שיקוף לעסק'!AG17))</f>
        <v>0.45</v>
      </c>
      <c r="H17" s="123">
        <f t="shared" si="9"/>
        <v>0</v>
      </c>
      <c r="I17" s="128">
        <f>IF($C$7='שיקוף לעסק'!$C$7,'שיקוף לעסק'!I17,IF($C$7=$AE$2,'שיקוף לעסק'!AD17,'שיקוף לעסק'!AH17))</f>
        <v>0.66</v>
      </c>
      <c r="J17" s="129">
        <f t="shared" si="2"/>
        <v>0</v>
      </c>
      <c r="K17" s="10"/>
      <c r="L17" s="177"/>
      <c r="M17" s="185"/>
      <c r="N17" s="246"/>
      <c r="O17" s="186"/>
      <c r="P17" s="281"/>
      <c r="Q17" s="43"/>
      <c r="R17" s="10"/>
      <c r="S17" s="273">
        <f t="shared" si="3"/>
        <v>0.17</v>
      </c>
      <c r="T17" s="56">
        <f t="shared" si="4"/>
        <v>0</v>
      </c>
      <c r="V17" t="s">
        <v>130</v>
      </c>
      <c r="W17">
        <v>7</v>
      </c>
      <c r="AC17" s="77" t="str">
        <f t="shared" si="5"/>
        <v>טלפון נייד</v>
      </c>
      <c r="AG17" s="63"/>
      <c r="AH17" s="64"/>
      <c r="AI17" s="66"/>
      <c r="AJ17" s="65">
        <f>IF($H$3&gt;='שיעורי מס'!B13,'שיעורי מס'!D13*'שיעורי מס'!C13,IF($H$3&lt;='שיעורי מס'!B12,0,'שיעורי מס'!D13*($H$3-'שיעורי מס'!B12)))</f>
        <v>0</v>
      </c>
      <c r="AL17" s="299">
        <f t="shared" si="6"/>
        <v>1</v>
      </c>
      <c r="AM17" s="299">
        <f t="shared" si="7"/>
        <v>0</v>
      </c>
      <c r="AN17" s="299">
        <f t="shared" si="8"/>
        <v>0</v>
      </c>
    </row>
    <row r="18" spans="1:40" ht="15.75" customHeight="1" x14ac:dyDescent="0.25">
      <c r="A18" s="10"/>
      <c r="B18" s="119" t="str">
        <f>'שיקוף לעסק'!B18</f>
        <v>משכורות עובדים</v>
      </c>
      <c r="C18" s="129">
        <f t="shared" si="0"/>
        <v>0</v>
      </c>
      <c r="D18" s="331" t="str">
        <f>IF($C$7='שיקוף לעסק'!$C$7,'שיקוף לעסק'!D18,IF($C$7=$AE$2,'שיקוף לעסק'!AA18,'שיקוף לעסק'!AE18))</f>
        <v>לא</v>
      </c>
      <c r="E18" s="332" t="str">
        <f>IF($C$7='שיקוף לעסק'!$C$7,'שיקוף לעסק'!E18,IF($C$7=$AE$2,'שיקוף לעסק'!AB18,'שיקוף לעסק'!AF18))</f>
        <v>עסק</v>
      </c>
      <c r="F18" s="126">
        <f t="shared" si="1"/>
        <v>0</v>
      </c>
      <c r="G18" s="127">
        <f>IF($C$7='שיקוף לעסק'!$C$7,'שיקוף לעסק'!G18,IF($C$7=$AE$2,'שיקוף לעסק'!AC18,'שיקוף לעסק'!AG18))</f>
        <v>1</v>
      </c>
      <c r="H18" s="123">
        <f t="shared" si="9"/>
        <v>0</v>
      </c>
      <c r="I18" s="128">
        <f>IF($C$7='שיקוף לעסק'!$C$7,'שיקוף לעסק'!I18,IF($C$7=$AE$2,'שיקוף לעסק'!AD18,'שיקוף לעסק'!AH18))</f>
        <v>0</v>
      </c>
      <c r="J18" s="129">
        <f t="shared" si="2"/>
        <v>0</v>
      </c>
      <c r="K18" s="10"/>
      <c r="L18" s="177"/>
      <c r="M18" s="185"/>
      <c r="N18" s="246"/>
      <c r="O18" s="186"/>
      <c r="P18" s="281"/>
      <c r="Q18" s="43"/>
      <c r="R18" s="10"/>
      <c r="S18" s="273">
        <f t="shared" si="3"/>
        <v>0.17</v>
      </c>
      <c r="T18" s="56">
        <f t="shared" si="4"/>
        <v>0</v>
      </c>
      <c r="V18" t="s">
        <v>131</v>
      </c>
      <c r="W18">
        <v>8</v>
      </c>
      <c r="AC18" s="77" t="str">
        <f t="shared" si="5"/>
        <v>משכורות עובדים</v>
      </c>
      <c r="AG18" s="63"/>
      <c r="AH18" s="64"/>
      <c r="AI18" s="66"/>
      <c r="AJ18" s="65">
        <f>IF($H$3&gt;='שיעורי מס'!B14,'שיעורי מס'!D14*'שיעורי מס'!C14,IF($H$3&lt;='שיעורי מס'!B13,0,'שיעורי מס'!D14*($H$3-'שיעורי מס'!B13)))</f>
        <v>0</v>
      </c>
      <c r="AL18" s="299">
        <f t="shared" si="6"/>
        <v>0</v>
      </c>
      <c r="AM18" s="299">
        <f t="shared" si="7"/>
        <v>0</v>
      </c>
      <c r="AN18" s="299">
        <f t="shared" si="8"/>
        <v>0</v>
      </c>
    </row>
    <row r="19" spans="1:40" ht="15.75" customHeight="1" x14ac:dyDescent="0.25">
      <c r="A19" s="10"/>
      <c r="B19" s="119" t="str">
        <f>'שיקוף לעסק'!B19</f>
        <v>ביטוח לאומי – עובדים (חלק מעביד)</v>
      </c>
      <c r="C19" s="129">
        <f t="shared" si="0"/>
        <v>0</v>
      </c>
      <c r="D19" s="331" t="str">
        <f>IF($C$7='שיקוף לעסק'!$C$7,'שיקוף לעסק'!D19,IF($C$7=$AE$2,'שיקוף לעסק'!AA19,'שיקוף לעסק'!AE19))</f>
        <v>לא</v>
      </c>
      <c r="E19" s="332" t="str">
        <f>IF($C$7='שיקוף לעסק'!$C$7,'שיקוף לעסק'!E19,IF($C$7=$AE$2,'שיקוף לעסק'!AB19,'שיקוף לעסק'!AF19))</f>
        <v>עסק</v>
      </c>
      <c r="F19" s="126">
        <f t="shared" si="1"/>
        <v>0</v>
      </c>
      <c r="G19" s="127">
        <f>IF($C$7='שיקוף לעסק'!$C$7,'שיקוף לעסק'!G19,IF($C$7=$AE$2,'שיקוף לעסק'!AC19,'שיקוף לעסק'!AG19))</f>
        <v>1</v>
      </c>
      <c r="H19" s="123">
        <f t="shared" si="9"/>
        <v>0</v>
      </c>
      <c r="I19" s="128">
        <f>IF($C$7='שיקוף לעסק'!$C$7,'שיקוף לעסק'!I19,IF($C$7=$AE$2,'שיקוף לעסק'!AD19,'שיקוף לעסק'!AH19))</f>
        <v>0</v>
      </c>
      <c r="J19" s="129">
        <f t="shared" si="2"/>
        <v>0</v>
      </c>
      <c r="K19" s="10"/>
      <c r="L19" s="177"/>
      <c r="M19" s="185"/>
      <c r="N19" s="246"/>
      <c r="O19" s="186"/>
      <c r="P19" s="281"/>
      <c r="Q19" s="43"/>
      <c r="R19" s="10"/>
      <c r="S19" s="273">
        <f t="shared" si="3"/>
        <v>0.17</v>
      </c>
      <c r="T19" s="56">
        <f t="shared" si="4"/>
        <v>0</v>
      </c>
      <c r="V19" t="s">
        <v>132</v>
      </c>
      <c r="W19">
        <v>9</v>
      </c>
      <c r="AC19" s="77" t="str">
        <f t="shared" si="5"/>
        <v>ביטוח לאומי – עובדים (חלק מעביד)</v>
      </c>
      <c r="AG19" s="63"/>
      <c r="AH19" s="64"/>
      <c r="AI19" s="66"/>
      <c r="AJ19" s="65">
        <f>IF($H$3&gt;='שיעורי מס'!B15,'שיעורי מס'!D15*'שיעורי מס'!C15,IF($H$3&lt;='שיעורי מס'!B14,0,'שיעורי מס'!D15*($H$3-'שיעורי מס'!B14)))</f>
        <v>0</v>
      </c>
      <c r="AL19" s="299">
        <f t="shared" si="6"/>
        <v>0</v>
      </c>
      <c r="AM19" s="299">
        <f t="shared" si="7"/>
        <v>0</v>
      </c>
      <c r="AN19" s="299">
        <f t="shared" si="8"/>
        <v>0</v>
      </c>
    </row>
    <row r="20" spans="1:40" ht="15.75" customHeight="1" thickBot="1" x14ac:dyDescent="0.3">
      <c r="A20" s="10"/>
      <c r="B20" s="119" t="str">
        <f>'שיקוף לעסק'!B20</f>
        <v>פנסיה ופיצויים לעובדים (חלק מעביד)</v>
      </c>
      <c r="C20" s="129">
        <f t="shared" si="0"/>
        <v>0</v>
      </c>
      <c r="D20" s="331" t="str">
        <f>IF($C$7='שיקוף לעסק'!$C$7,'שיקוף לעסק'!D20,IF($C$7=$AE$2,'שיקוף לעסק'!AA20,'שיקוף לעסק'!AE20))</f>
        <v>לא</v>
      </c>
      <c r="E20" s="332" t="str">
        <f>IF($C$7='שיקוף לעסק'!$C$7,'שיקוף לעסק'!E20,IF($C$7=$AE$2,'שיקוף לעסק'!AB20,'שיקוף לעסק'!AF20))</f>
        <v>עסק</v>
      </c>
      <c r="F20" s="126">
        <f t="shared" si="1"/>
        <v>0</v>
      </c>
      <c r="G20" s="127">
        <f>IF($C$7='שיקוף לעסק'!$C$7,'שיקוף לעסק'!G20,IF($C$7=$AE$2,'שיקוף לעסק'!AC20,'שיקוף לעסק'!AG20))</f>
        <v>1</v>
      </c>
      <c r="H20" s="123">
        <f t="shared" si="9"/>
        <v>0</v>
      </c>
      <c r="I20" s="128">
        <f>IF($C$7='שיקוף לעסק'!$C$7,'שיקוף לעסק'!I20,IF($C$7=$AE$2,'שיקוף לעסק'!AD20,'שיקוף לעסק'!AH20))</f>
        <v>0</v>
      </c>
      <c r="J20" s="129">
        <f t="shared" si="2"/>
        <v>0</v>
      </c>
      <c r="K20" s="10"/>
      <c r="L20" s="177"/>
      <c r="M20" s="185"/>
      <c r="N20" s="246"/>
      <c r="O20" s="186"/>
      <c r="P20" s="281"/>
      <c r="Q20" s="43"/>
      <c r="R20" s="10"/>
      <c r="S20" s="273">
        <f t="shared" si="3"/>
        <v>0.17</v>
      </c>
      <c r="T20" s="56">
        <f t="shared" si="4"/>
        <v>0</v>
      </c>
      <c r="V20" t="s">
        <v>133</v>
      </c>
      <c r="W20">
        <v>10</v>
      </c>
      <c r="AC20" s="77" t="str">
        <f t="shared" si="5"/>
        <v>פנסיה ופיצויים לעובדים (חלק מעביד)</v>
      </c>
      <c r="AG20" s="63"/>
      <c r="AH20" s="64"/>
      <c r="AI20" s="66"/>
      <c r="AJ20" s="65">
        <f>IF($H$3&gt;='שיעורי מס'!B16,'שיעורי מס'!D16*($H$3-'שיעורי מס'!B15),0)</f>
        <v>0</v>
      </c>
      <c r="AL20" s="299">
        <f t="shared" si="6"/>
        <v>0</v>
      </c>
      <c r="AM20" s="299">
        <f t="shared" si="7"/>
        <v>0</v>
      </c>
      <c r="AN20" s="299">
        <f t="shared" si="8"/>
        <v>0</v>
      </c>
    </row>
    <row r="21" spans="1:40" ht="15.75" customHeight="1" thickBot="1" x14ac:dyDescent="0.3">
      <c r="A21" s="10"/>
      <c r="B21" s="119" t="str">
        <f>'שיקוף לעסק'!B21</f>
        <v>פנסיה לבעל העסק</v>
      </c>
      <c r="C21" s="129">
        <f t="shared" si="0"/>
        <v>0</v>
      </c>
      <c r="D21" s="331" t="str">
        <f>IF($C$7='שיקוף לעסק'!$C$7,'שיקוף לעסק'!D21,IF($C$7=$AE$2,'שיקוף לעסק'!AA21,'שיקוף לעסק'!AE21))</f>
        <v>לא</v>
      </c>
      <c r="E21" s="332" t="str">
        <f>IF($C$7='שיקוף לעסק'!$C$7,'שיקוף לעסק'!E21,IF($C$7=$AE$2,'שיקוף לעסק'!AB21,'שיקוף לעסק'!AF21))</f>
        <v>עסק</v>
      </c>
      <c r="F21" s="126">
        <f t="shared" si="1"/>
        <v>0</v>
      </c>
      <c r="G21" s="127">
        <f>IF($C$7='שיקוף לעסק'!$C$7,'שיקוף לעסק'!G21,IF($C$7=$AE$2,'שיקוף לעסק'!AC21,'שיקוף לעסק'!AG21))</f>
        <v>1</v>
      </c>
      <c r="H21" s="123">
        <f t="shared" si="9"/>
        <v>0</v>
      </c>
      <c r="I21" s="128">
        <f>IF($C$7='שיקוף לעסק'!$C$7,'שיקוף לעסק'!I21,IF($C$7=$AE$2,'שיקוף לעסק'!AD21,'שיקוף לעסק'!AH21))</f>
        <v>0</v>
      </c>
      <c r="J21" s="129">
        <f t="shared" si="2"/>
        <v>0</v>
      </c>
      <c r="K21" s="10"/>
      <c r="L21" s="177"/>
      <c r="M21" s="185"/>
      <c r="N21" s="246"/>
      <c r="O21" s="186"/>
      <c r="P21" s="281"/>
      <c r="Q21" s="43"/>
      <c r="R21" s="10"/>
      <c r="S21" s="273">
        <f t="shared" si="3"/>
        <v>0.17</v>
      </c>
      <c r="T21" s="56">
        <f t="shared" si="4"/>
        <v>0</v>
      </c>
      <c r="V21" t="s">
        <v>134</v>
      </c>
      <c r="W21">
        <v>11</v>
      </c>
      <c r="AC21" s="77" t="str">
        <f t="shared" si="5"/>
        <v>פנסיה לבעל העסק</v>
      </c>
      <c r="AG21" s="67" t="s">
        <v>23</v>
      </c>
      <c r="AH21" s="68"/>
      <c r="AI21" s="68"/>
      <c r="AJ21" s="69">
        <f>SUM(AJ14:AJ20)</f>
        <v>0</v>
      </c>
      <c r="AL21" s="299">
        <f t="shared" si="6"/>
        <v>0</v>
      </c>
      <c r="AM21" s="299">
        <f t="shared" si="7"/>
        <v>0</v>
      </c>
      <c r="AN21" s="299">
        <f t="shared" si="8"/>
        <v>0</v>
      </c>
    </row>
    <row r="22" spans="1:40" ht="15.75" customHeight="1" thickBot="1" x14ac:dyDescent="0.3">
      <c r="A22" s="10"/>
      <c r="B22" s="119" t="str">
        <f>'שיקוף לעסק'!B22</f>
        <v>קרן השתלמות לבעל העסק</v>
      </c>
      <c r="C22" s="129">
        <f t="shared" si="0"/>
        <v>0</v>
      </c>
      <c r="D22" s="331" t="str">
        <f>IF($C$7='שיקוף לעסק'!$C$7,'שיקוף לעסק'!D22,IF($C$7=$AE$2,'שיקוף לעסק'!AA22,'שיקוף לעסק'!AE22))</f>
        <v>לא</v>
      </c>
      <c r="E22" s="332" t="str">
        <f>IF($C$7='שיקוף לעסק'!$C$7,'שיקוף לעסק'!E22,IF($C$7=$AE$2,'שיקוף לעסק'!AB22,'שיקוף לעסק'!AF22))</f>
        <v>עסק</v>
      </c>
      <c r="F22" s="126">
        <f t="shared" si="1"/>
        <v>0</v>
      </c>
      <c r="G22" s="127">
        <f>IF($C$7='שיקוף לעסק'!$C$7,'שיקוף לעסק'!G22,IF($C$7=$AE$2,'שיקוף לעסק'!AC22,'שיקוף לעסק'!AG22))</f>
        <v>0.65</v>
      </c>
      <c r="H22" s="123">
        <f t="shared" si="9"/>
        <v>0</v>
      </c>
      <c r="I22" s="128">
        <f>IF($C$7='שיקוף לעסק'!$C$7,'שיקוף לעסק'!I22,IF($C$7=$AE$2,'שיקוף לעסק'!AD22,'שיקוף לעסק'!AH22))</f>
        <v>0</v>
      </c>
      <c r="J22" s="129">
        <f t="shared" si="2"/>
        <v>0</v>
      </c>
      <c r="K22" s="10"/>
      <c r="L22" s="177"/>
      <c r="M22" s="185"/>
      <c r="N22" s="246"/>
      <c r="O22" s="186"/>
      <c r="P22" s="281"/>
      <c r="Q22" s="43"/>
      <c r="R22" s="10"/>
      <c r="S22" s="273">
        <f t="shared" si="3"/>
        <v>0.17</v>
      </c>
      <c r="T22" s="56">
        <f t="shared" si="4"/>
        <v>0</v>
      </c>
      <c r="V22" t="s">
        <v>135</v>
      </c>
      <c r="W22">
        <v>12</v>
      </c>
      <c r="AC22" s="77" t="str">
        <f t="shared" si="5"/>
        <v>קרן השתלמות לבעל העסק</v>
      </c>
      <c r="AG22" s="70" t="s">
        <v>28</v>
      </c>
      <c r="AH22" s="71"/>
      <c r="AI22" s="71"/>
      <c r="AJ22" s="72">
        <f>C5*'שיעורי מס'!D18</f>
        <v>490.5</v>
      </c>
      <c r="AL22" s="299">
        <f t="shared" si="6"/>
        <v>0</v>
      </c>
      <c r="AM22" s="299">
        <f t="shared" si="7"/>
        <v>0</v>
      </c>
      <c r="AN22" s="299">
        <f t="shared" si="8"/>
        <v>0</v>
      </c>
    </row>
    <row r="23" spans="1:40" ht="15.75" customHeight="1" thickBot="1" x14ac:dyDescent="0.3">
      <c r="A23" s="10"/>
      <c r="B23" s="119" t="str">
        <f>'שיקוף לעסק'!B23</f>
        <v>ביטוחי נזק (רכוש/גוף)</v>
      </c>
      <c r="C23" s="129">
        <f t="shared" si="0"/>
        <v>0</v>
      </c>
      <c r="D23" s="331" t="str">
        <f>IF($C$7='שיקוף לעסק'!$C$7,'שיקוף לעסק'!D23,IF($C$7=$AE$2,'שיקוף לעסק'!AA23,'שיקוף לעסק'!AE23))</f>
        <v>לא</v>
      </c>
      <c r="E23" s="332" t="str">
        <f>IF($C$7='שיקוף לעסק'!$C$7,'שיקוף לעסק'!E23,IF($C$7=$AE$2,'שיקוף לעסק'!AB23,'שיקוף לעסק'!AF23))</f>
        <v>עסק</v>
      </c>
      <c r="F23" s="126">
        <f t="shared" si="1"/>
        <v>0</v>
      </c>
      <c r="G23" s="127">
        <f>IF($C$7='שיקוף לעסק'!$C$7,'שיקוף לעסק'!G23,IF($C$7=$AE$2,'שיקוף לעסק'!AC23,'שיקוף לעסק'!AG23))</f>
        <v>1</v>
      </c>
      <c r="H23" s="123">
        <f t="shared" si="9"/>
        <v>0</v>
      </c>
      <c r="I23" s="128">
        <f>IF($C$7='שיקוף לעסק'!$C$7,'שיקוף לעסק'!I23,IF($C$7=$AE$2,'שיקוף לעסק'!AD23,'שיקוף לעסק'!AH23))</f>
        <v>0</v>
      </c>
      <c r="J23" s="129">
        <f t="shared" si="2"/>
        <v>0</v>
      </c>
      <c r="K23" s="10"/>
      <c r="L23" s="177"/>
      <c r="M23" s="185"/>
      <c r="N23" s="246"/>
      <c r="O23" s="186"/>
      <c r="P23" s="281"/>
      <c r="Q23" s="43"/>
      <c r="R23" s="10"/>
      <c r="S23" s="273">
        <f t="shared" si="3"/>
        <v>0.17</v>
      </c>
      <c r="T23" s="56">
        <f t="shared" si="4"/>
        <v>0</v>
      </c>
      <c r="AC23" s="77" t="str">
        <f t="shared" si="5"/>
        <v>ביטוחי נזק (רכוש/גוף)</v>
      </c>
      <c r="AG23" s="70" t="s">
        <v>24</v>
      </c>
      <c r="AH23" s="73"/>
      <c r="AI23" s="73"/>
      <c r="AJ23" s="74">
        <f>IF(AJ21-AJ22&lt;0,0,AJ21-AJ22)</f>
        <v>0</v>
      </c>
      <c r="AL23" s="299">
        <f t="shared" si="6"/>
        <v>0</v>
      </c>
      <c r="AM23" s="299">
        <f t="shared" si="7"/>
        <v>0</v>
      </c>
      <c r="AN23" s="299">
        <f t="shared" si="8"/>
        <v>0</v>
      </c>
    </row>
    <row r="24" spans="1:40" ht="15.75" customHeight="1" x14ac:dyDescent="0.2">
      <c r="A24" s="10"/>
      <c r="B24" s="119" t="str">
        <f>'שיקוף לעסק'!B24</f>
        <v>הנהלת חשבונות ויעוץ מקצועי</v>
      </c>
      <c r="C24" s="129">
        <f t="shared" si="0"/>
        <v>0</v>
      </c>
      <c r="D24" s="331" t="str">
        <f>IF($C$7='שיקוף לעסק'!$C$7,'שיקוף לעסק'!D24,IF($C$7=$AE$2,'שיקוף לעסק'!AA24,'שיקוף לעסק'!AE24))</f>
        <v>לא</v>
      </c>
      <c r="E24" s="332" t="str">
        <f>IF($C$7='שיקוף לעסק'!$C$7,'שיקוף לעסק'!E24,IF($C$7=$AE$2,'שיקוף לעסק'!AB24,'שיקוף לעסק'!AF24))</f>
        <v>עסק</v>
      </c>
      <c r="F24" s="126">
        <f t="shared" si="1"/>
        <v>0</v>
      </c>
      <c r="G24" s="127">
        <f>IF($C$7='שיקוף לעסק'!$C$7,'שיקוף לעסק'!G24,IF($C$7=$AE$2,'שיקוף לעסק'!AC24,'שיקוף לעסק'!AG24))</f>
        <v>1</v>
      </c>
      <c r="H24" s="123">
        <f t="shared" si="9"/>
        <v>0</v>
      </c>
      <c r="I24" s="128">
        <f>IF($C$7='שיקוף לעסק'!$C$7,'שיקוף לעסק'!I24,IF($C$7=$AE$2,'שיקוף לעסק'!AD24,'שיקוף לעסק'!AH24))</f>
        <v>1</v>
      </c>
      <c r="J24" s="129">
        <f t="shared" si="2"/>
        <v>0</v>
      </c>
      <c r="K24" s="10"/>
      <c r="L24" s="177"/>
      <c r="M24" s="185"/>
      <c r="N24" s="246"/>
      <c r="O24" s="186"/>
      <c r="P24" s="281"/>
      <c r="Q24" s="43"/>
      <c r="R24" s="10"/>
      <c r="S24" s="273">
        <f t="shared" si="3"/>
        <v>0.17</v>
      </c>
      <c r="T24" s="56">
        <f t="shared" si="4"/>
        <v>0</v>
      </c>
      <c r="AC24" s="77" t="str">
        <f t="shared" si="5"/>
        <v>הנהלת חשבונות ויעוץ מקצועי</v>
      </c>
      <c r="AL24" s="299">
        <f t="shared" si="6"/>
        <v>0</v>
      </c>
      <c r="AM24" s="299">
        <f t="shared" si="7"/>
        <v>0</v>
      </c>
      <c r="AN24" s="299">
        <f t="shared" si="8"/>
        <v>0</v>
      </c>
    </row>
    <row r="25" spans="1:40" ht="15.75" customHeight="1" thickBot="1" x14ac:dyDescent="0.25">
      <c r="A25" s="10"/>
      <c r="B25" s="119" t="str">
        <f>'שיקוף לעסק'!B25</f>
        <v>עמלות וריביות בנקים וכרטיסי אשראי</v>
      </c>
      <c r="C25" s="129">
        <f t="shared" si="0"/>
        <v>0</v>
      </c>
      <c r="D25" s="331" t="str">
        <f>IF($C$7='שיקוף לעסק'!$C$7,'שיקוף לעסק'!D25,IF($C$7=$AE$2,'שיקוף לעסק'!AA25,'שיקוף לעסק'!AE25))</f>
        <v>לא</v>
      </c>
      <c r="E25" s="332" t="str">
        <f>IF($C$7='שיקוף לעסק'!$C$7,'שיקוף לעסק'!E25,IF($C$7=$AE$2,'שיקוף לעסק'!AB25,'שיקוף לעסק'!AF25))</f>
        <v>עסק</v>
      </c>
      <c r="F25" s="126">
        <f t="shared" si="1"/>
        <v>0</v>
      </c>
      <c r="G25" s="127">
        <f>IF($C$7='שיקוף לעסק'!$C$7,'שיקוף לעסק'!G25,IF($C$7=$AE$2,'שיקוף לעסק'!AC25,'שיקוף לעסק'!AG25))</f>
        <v>1</v>
      </c>
      <c r="H25" s="123">
        <f t="shared" si="9"/>
        <v>0</v>
      </c>
      <c r="I25" s="128">
        <f>IF($C$7='שיקוף לעסק'!$C$7,'שיקוף לעסק'!I25,IF($C$7=$AE$2,'שיקוף לעסק'!AD25,'שיקוף לעסק'!AH25))</f>
        <v>0</v>
      </c>
      <c r="J25" s="129">
        <f t="shared" si="2"/>
        <v>0</v>
      </c>
      <c r="K25" s="10"/>
      <c r="L25" s="177"/>
      <c r="M25" s="185"/>
      <c r="N25" s="246"/>
      <c r="O25" s="186"/>
      <c r="P25" s="281"/>
      <c r="Q25" s="43"/>
      <c r="R25" s="10"/>
      <c r="S25" s="273">
        <f t="shared" si="3"/>
        <v>0.17</v>
      </c>
      <c r="T25" s="56">
        <f t="shared" si="4"/>
        <v>0</v>
      </c>
      <c r="AC25" s="77" t="str">
        <f t="shared" si="5"/>
        <v>עמלות וריביות בנקים וכרטיסי אשראי</v>
      </c>
      <c r="AH25" s="56" t="s">
        <v>86</v>
      </c>
      <c r="AL25" s="299">
        <f t="shared" si="6"/>
        <v>0</v>
      </c>
      <c r="AM25" s="299">
        <f t="shared" si="7"/>
        <v>0</v>
      </c>
      <c r="AN25" s="299">
        <f t="shared" si="8"/>
        <v>0</v>
      </c>
    </row>
    <row r="26" spans="1:40" ht="15.75" customHeight="1" thickBot="1" x14ac:dyDescent="0.3">
      <c r="A26" s="10"/>
      <c r="B26" s="119" t="str">
        <f>'שיקוף לעסק'!B26</f>
        <v>רכישת ציוד קבוע (עד 2500 ₪)</v>
      </c>
      <c r="C26" s="129">
        <f t="shared" si="0"/>
        <v>0</v>
      </c>
      <c r="D26" s="331" t="str">
        <f>IF($C$7='שיקוף לעסק'!$C$7,'שיקוף לעסק'!D26,IF($C$7=$AE$2,'שיקוף לעסק'!AA26,'שיקוף לעסק'!AE26))</f>
        <v>לא</v>
      </c>
      <c r="E26" s="332" t="str">
        <f>IF($C$7='שיקוף לעסק'!$C$7,'שיקוף לעסק'!E26,IF($C$7=$AE$2,'שיקוף לעסק'!AB26,'שיקוף לעסק'!AF26))</f>
        <v>עסק</v>
      </c>
      <c r="F26" s="126">
        <f t="shared" si="1"/>
        <v>0</v>
      </c>
      <c r="G26" s="127">
        <f>IF($C$7='שיקוף לעסק'!$C$7,'שיקוף לעסק'!G26,IF($C$7=$AE$2,'שיקוף לעסק'!AC26,'שיקוף לעסק'!AG26))</f>
        <v>0.2</v>
      </c>
      <c r="H26" s="123">
        <f t="shared" si="9"/>
        <v>0</v>
      </c>
      <c r="I26" s="128">
        <f>IF($C$7='שיקוף לעסק'!$C$7,'שיקוף לעסק'!I26,IF($C$7=$AE$2,'שיקוף לעסק'!AD26,'שיקוף לעסק'!AH26))</f>
        <v>1</v>
      </c>
      <c r="J26" s="129">
        <f t="shared" si="2"/>
        <v>0</v>
      </c>
      <c r="K26" s="10"/>
      <c r="L26" s="177"/>
      <c r="M26" s="185"/>
      <c r="N26" s="246"/>
      <c r="O26" s="186"/>
      <c r="P26" s="281"/>
      <c r="Q26" s="43"/>
      <c r="R26" s="10"/>
      <c r="S26" s="273">
        <f t="shared" si="3"/>
        <v>0.17</v>
      </c>
      <c r="T26" s="56">
        <f t="shared" si="4"/>
        <v>0</v>
      </c>
      <c r="AC26" s="77" t="str">
        <f t="shared" si="5"/>
        <v>רכישת ציוד קבוע (עד 2500 ₪)</v>
      </c>
      <c r="AG26" s="75"/>
      <c r="AH26" s="76"/>
      <c r="AI26" s="76"/>
      <c r="AJ26" s="62" t="s">
        <v>22</v>
      </c>
      <c r="AL26" s="299">
        <f t="shared" si="6"/>
        <v>0</v>
      </c>
      <c r="AM26" s="299">
        <f t="shared" si="7"/>
        <v>0</v>
      </c>
      <c r="AN26" s="299">
        <f t="shared" si="8"/>
        <v>0</v>
      </c>
    </row>
    <row r="27" spans="1:40" ht="15.75" customHeight="1" x14ac:dyDescent="0.25">
      <c r="A27" s="10"/>
      <c r="B27" s="119" t="str">
        <f>'שיקוף לעסק'!B27</f>
        <v>רכישת חומרי גלם וציוד מתכלה</v>
      </c>
      <c r="C27" s="129">
        <f t="shared" si="0"/>
        <v>0</v>
      </c>
      <c r="D27" s="331" t="str">
        <f>IF($C$7='שיקוף לעסק'!$C$7,'שיקוף לעסק'!D27,IF($C$7=$AE$2,'שיקוף לעסק'!AA27,'שיקוף לעסק'!AE27))</f>
        <v>לא</v>
      </c>
      <c r="E27" s="332" t="str">
        <f>IF($C$7='שיקוף לעסק'!$C$7,'שיקוף לעסק'!E27,IF($C$7=$AE$2,'שיקוף לעסק'!AB27,'שיקוף לעסק'!AF27))</f>
        <v>עסק</v>
      </c>
      <c r="F27" s="126">
        <f t="shared" si="1"/>
        <v>0</v>
      </c>
      <c r="G27" s="127">
        <f>IF($C$7='שיקוף לעסק'!$C$7,'שיקוף לעסק'!G27,IF($C$7=$AE$2,'שיקוף לעסק'!AC27,'שיקוף לעסק'!AG27))</f>
        <v>1</v>
      </c>
      <c r="H27" s="123">
        <f t="shared" si="9"/>
        <v>0</v>
      </c>
      <c r="I27" s="128">
        <f>IF($C$7='שיקוף לעסק'!$C$7,'שיקוף לעסק'!I27,IF($C$7=$AE$2,'שיקוף לעסק'!AD27,'שיקוף לעסק'!AH27))</f>
        <v>1</v>
      </c>
      <c r="J27" s="129">
        <f t="shared" si="2"/>
        <v>0</v>
      </c>
      <c r="K27" s="10"/>
      <c r="L27" s="177"/>
      <c r="M27" s="185"/>
      <c r="N27" s="246"/>
      <c r="O27" s="186"/>
      <c r="P27" s="281"/>
      <c r="Q27" s="43"/>
      <c r="R27" s="10"/>
      <c r="S27" s="273">
        <f t="shared" si="3"/>
        <v>0.17</v>
      </c>
      <c r="T27" s="56">
        <f t="shared" si="4"/>
        <v>0</v>
      </c>
      <c r="AC27" s="77" t="str">
        <f t="shared" si="5"/>
        <v>רכישת חומרי גלם וציוד מתכלה</v>
      </c>
      <c r="AG27" s="63"/>
      <c r="AH27" s="64"/>
      <c r="AI27" s="64"/>
      <c r="AJ27" s="77"/>
      <c r="AL27" s="299">
        <f t="shared" si="6"/>
        <v>0</v>
      </c>
      <c r="AM27" s="299">
        <f t="shared" si="7"/>
        <v>0</v>
      </c>
      <c r="AN27" s="299">
        <f t="shared" si="8"/>
        <v>0</v>
      </c>
    </row>
    <row r="28" spans="1:40" ht="15.75" customHeight="1" x14ac:dyDescent="0.25">
      <c r="A28" s="10"/>
      <c r="B28" s="119" t="str">
        <f>'שיקוף לעסק'!B28</f>
        <v>רכב : ביטוחים + רישוי</v>
      </c>
      <c r="C28" s="129">
        <f t="shared" si="0"/>
        <v>0</v>
      </c>
      <c r="D28" s="331" t="str">
        <f>IF($C$7='שיקוף לעסק'!$C$7,'שיקוף לעסק'!D28,IF($C$7=$AE$2,'שיקוף לעסק'!AA28,'שיקוף לעסק'!AE28))</f>
        <v>כן</v>
      </c>
      <c r="E28" s="332" t="str">
        <f>IF($C$7='שיקוף לעסק'!$C$7,'שיקוף לעסק'!E28,IF($C$7=$AE$2,'שיקוף לעסק'!AB28,'שיקוף לעסק'!AF28))</f>
        <v>בית</v>
      </c>
      <c r="F28" s="126">
        <f t="shared" si="1"/>
        <v>0</v>
      </c>
      <c r="G28" s="127">
        <f>IF($C$7='שיקוף לעסק'!$C$7,'שיקוף לעסק'!G28,IF($C$7=$AE$2,'שיקוף לעסק'!AC28,'שיקוף לעסק'!AG28))</f>
        <v>0.45</v>
      </c>
      <c r="H28" s="123">
        <f t="shared" si="9"/>
        <v>0</v>
      </c>
      <c r="I28" s="128">
        <f>IF($C$7='שיקוף לעסק'!$C$7,'שיקוף לעסק'!I28,IF($C$7=$AE$2,'שיקוף לעסק'!AD28,'שיקוף לעסק'!AH28))</f>
        <v>0</v>
      </c>
      <c r="J28" s="129">
        <f t="shared" si="2"/>
        <v>0</v>
      </c>
      <c r="K28" s="10"/>
      <c r="L28" s="177"/>
      <c r="M28" s="185"/>
      <c r="N28" s="246"/>
      <c r="O28" s="186"/>
      <c r="P28" s="281"/>
      <c r="Q28" s="43"/>
      <c r="R28" s="10"/>
      <c r="S28" s="273">
        <f t="shared" si="3"/>
        <v>0.17</v>
      </c>
      <c r="T28" s="56">
        <f t="shared" si="4"/>
        <v>0</v>
      </c>
      <c r="AC28" s="77" t="str">
        <f t="shared" si="5"/>
        <v>רכב : ביטוחים + רישוי</v>
      </c>
      <c r="AG28" s="63"/>
      <c r="AH28" s="64"/>
      <c r="AI28" s="78"/>
      <c r="AJ28" s="65">
        <f>IF($H$3&gt;='שיעורי מס'!B23,'שיעורי מס'!D23*'שיעורי מס'!C23,IF($H$3&lt;='שיעורי מס'!B22,0,'שיעורי מס'!D23*($H$3-'שיעורי מס'!B22)))</f>
        <v>0</v>
      </c>
      <c r="AL28" s="299">
        <f t="shared" si="6"/>
        <v>1</v>
      </c>
      <c r="AM28" s="299">
        <f t="shared" si="7"/>
        <v>0</v>
      </c>
      <c r="AN28" s="299">
        <f t="shared" si="8"/>
        <v>0</v>
      </c>
    </row>
    <row r="29" spans="1:40" ht="15.75" customHeight="1" thickBot="1" x14ac:dyDescent="0.3">
      <c r="A29" s="10"/>
      <c r="B29" s="119" t="str">
        <f>'שיקוף לעסק'!B29</f>
        <v>רכב : דלק+ חניה+טיפולים</v>
      </c>
      <c r="C29" s="129">
        <f t="shared" si="0"/>
        <v>0</v>
      </c>
      <c r="D29" s="331" t="str">
        <f>IF($C$7='שיקוף לעסק'!$C$7,'שיקוף לעסק'!D29,IF($C$7=$AE$2,'שיקוף לעסק'!AA29,'שיקוף לעסק'!AE29))</f>
        <v>כן</v>
      </c>
      <c r="E29" s="332" t="str">
        <f>IF($C$7='שיקוף לעסק'!$C$7,'שיקוף לעסק'!E29,IF($C$7=$AE$2,'שיקוף לעסק'!AB29,'שיקוף לעסק'!AF29))</f>
        <v>בית</v>
      </c>
      <c r="F29" s="126">
        <f t="shared" si="1"/>
        <v>0</v>
      </c>
      <c r="G29" s="127">
        <f>IF($C$7='שיקוף לעסק'!$C$7,'שיקוף לעסק'!G29,IF($C$7=$AE$2,'שיקוף לעסק'!AC29,'שיקוף לעסק'!AG29))</f>
        <v>0.45</v>
      </c>
      <c r="H29" s="123">
        <f t="shared" si="9"/>
        <v>0</v>
      </c>
      <c r="I29" s="128">
        <f>IF($C$7='שיקוף לעסק'!$C$7,'שיקוף לעסק'!I29,IF($C$7=$AE$2,'שיקוף לעסק'!AD29,'שיקוף לעסק'!AH29))</f>
        <v>0.66</v>
      </c>
      <c r="J29" s="129">
        <f t="shared" si="2"/>
        <v>0</v>
      </c>
      <c r="K29" s="10"/>
      <c r="L29" s="177"/>
      <c r="M29" s="185"/>
      <c r="N29" s="246"/>
      <c r="O29" s="186"/>
      <c r="P29" s="281"/>
      <c r="Q29" s="43"/>
      <c r="R29" s="10"/>
      <c r="S29" s="273">
        <f t="shared" si="3"/>
        <v>0.17</v>
      </c>
      <c r="T29" s="56">
        <f t="shared" si="4"/>
        <v>0</v>
      </c>
      <c r="AC29" s="77" t="str">
        <f t="shared" si="5"/>
        <v>רכב : דלק+ חניה+טיפולים</v>
      </c>
      <c r="AG29" s="63"/>
      <c r="AH29" s="64"/>
      <c r="AI29" s="78"/>
      <c r="AJ29" s="65">
        <f>IF($H$3&gt;='שיעורי מס'!B24,'שיעורי מס'!D24*'שיעורי מס'!C24,IF($H$3&lt;='שיעורי מס'!B23,0,'שיעורי מס'!D24*($H$3-'שיעורי מס'!B23)))</f>
        <v>0</v>
      </c>
      <c r="AL29" s="299">
        <f t="shared" si="6"/>
        <v>1</v>
      </c>
      <c r="AM29" s="299">
        <f t="shared" si="7"/>
        <v>0</v>
      </c>
      <c r="AN29" s="299">
        <f t="shared" si="8"/>
        <v>0</v>
      </c>
    </row>
    <row r="30" spans="1:40" ht="15.75" customHeight="1" thickBot="1" x14ac:dyDescent="0.3">
      <c r="A30" s="10"/>
      <c r="B30" s="119" t="str">
        <f>'שיקוף לעסק'!B30</f>
        <v>תחבורה ציבורית</v>
      </c>
      <c r="C30" s="129">
        <f t="shared" si="0"/>
        <v>0</v>
      </c>
      <c r="D30" s="331" t="str">
        <f>IF($C$7='שיקוף לעסק'!$C$7,'שיקוף לעסק'!D30,IF($C$7=$AE$2,'שיקוף לעסק'!AA30,'שיקוף לעסק'!AE30))</f>
        <v>לא</v>
      </c>
      <c r="E30" s="332" t="str">
        <f>IF($C$7='שיקוף לעסק'!$C$7,'שיקוף לעסק'!E30,IF($C$7=$AE$2,'שיקוף לעסק'!AB30,'שיקוף לעסק'!AF30))</f>
        <v>עסק</v>
      </c>
      <c r="F30" s="126">
        <f t="shared" si="1"/>
        <v>0</v>
      </c>
      <c r="G30" s="127">
        <f>IF($C$7='שיקוף לעסק'!$C$7,'שיקוף לעסק'!G30,IF($C$7=$AE$2,'שיקוף לעסק'!AC30,'שיקוף לעסק'!AG30))</f>
        <v>1</v>
      </c>
      <c r="H30" s="123">
        <f t="shared" si="9"/>
        <v>0</v>
      </c>
      <c r="I30" s="128">
        <f>IF($C$7='שיקוף לעסק'!$C$7,'שיקוף לעסק'!I30,IF($C$7=$AE$2,'שיקוף לעסק'!AD30,'שיקוף לעסק'!AH30))</f>
        <v>1</v>
      </c>
      <c r="J30" s="129">
        <f t="shared" si="2"/>
        <v>0</v>
      </c>
      <c r="K30" s="10"/>
      <c r="L30" s="177"/>
      <c r="M30" s="185"/>
      <c r="N30" s="246"/>
      <c r="O30" s="186"/>
      <c r="P30" s="281"/>
      <c r="Q30" s="43"/>
      <c r="R30" s="10"/>
      <c r="S30" s="273">
        <f t="shared" si="3"/>
        <v>0.17</v>
      </c>
      <c r="T30" s="56">
        <f t="shared" si="4"/>
        <v>0</v>
      </c>
      <c r="AC30" s="77" t="str">
        <f t="shared" si="5"/>
        <v>תחבורה ציבורית</v>
      </c>
      <c r="AG30" s="67" t="s">
        <v>30</v>
      </c>
      <c r="AH30" s="68"/>
      <c r="AI30" s="68"/>
      <c r="AJ30" s="69">
        <f>SUM(AJ28:AJ29)</f>
        <v>0</v>
      </c>
      <c r="AL30" s="299">
        <f t="shared" si="6"/>
        <v>0</v>
      </c>
      <c r="AM30" s="299">
        <f t="shared" si="7"/>
        <v>0</v>
      </c>
      <c r="AN30" s="299">
        <f t="shared" si="8"/>
        <v>0</v>
      </c>
    </row>
    <row r="31" spans="1:40" ht="15.75" customHeight="1" x14ac:dyDescent="0.2">
      <c r="A31" s="10"/>
      <c r="B31" s="119" t="str">
        <f>'שיקוף לעסק'!B31</f>
        <v>משלוחים</v>
      </c>
      <c r="C31" s="129">
        <f t="shared" si="0"/>
        <v>0</v>
      </c>
      <c r="D31" s="331" t="str">
        <f>IF($C$7='שיקוף לעסק'!$C$7,'שיקוף לעסק'!D31,IF($C$7=$AE$2,'שיקוף לעסק'!AA31,'שיקוף לעסק'!AE31))</f>
        <v>לא</v>
      </c>
      <c r="E31" s="332" t="str">
        <f>IF($C$7='שיקוף לעסק'!$C$7,'שיקוף לעסק'!E31,IF($C$7=$AE$2,'שיקוף לעסק'!AB31,'שיקוף לעסק'!AF31))</f>
        <v>עסק</v>
      </c>
      <c r="F31" s="126">
        <f t="shared" si="1"/>
        <v>0</v>
      </c>
      <c r="G31" s="127">
        <f>IF($C$7='שיקוף לעסק'!$C$7,'שיקוף לעסק'!G31,IF($C$7=$AE$2,'שיקוף לעסק'!AC31,'שיקוף לעסק'!AG31))</f>
        <v>1</v>
      </c>
      <c r="H31" s="123">
        <f t="shared" si="9"/>
        <v>0</v>
      </c>
      <c r="I31" s="128">
        <f>IF($C$7='שיקוף לעסק'!$C$7,'שיקוף לעסק'!I31,IF($C$7=$AE$2,'שיקוף לעסק'!AD31,'שיקוף לעסק'!AH31))</f>
        <v>1</v>
      </c>
      <c r="J31" s="129">
        <f t="shared" si="2"/>
        <v>0</v>
      </c>
      <c r="K31" s="10"/>
      <c r="L31" s="177"/>
      <c r="M31" s="185"/>
      <c r="N31" s="246"/>
      <c r="O31" s="186"/>
      <c r="P31" s="281"/>
      <c r="Q31" s="43"/>
      <c r="R31" s="10"/>
      <c r="S31" s="273">
        <f t="shared" si="3"/>
        <v>0.17</v>
      </c>
      <c r="T31" s="56">
        <f t="shared" si="4"/>
        <v>0</v>
      </c>
      <c r="AC31" s="77" t="str">
        <f t="shared" si="5"/>
        <v>משלוחים</v>
      </c>
      <c r="AL31" s="299">
        <f t="shared" si="6"/>
        <v>0</v>
      </c>
      <c r="AM31" s="299">
        <f t="shared" si="7"/>
        <v>0</v>
      </c>
      <c r="AN31" s="299">
        <f t="shared" si="8"/>
        <v>0</v>
      </c>
    </row>
    <row r="32" spans="1:40" ht="15.75" customHeight="1" x14ac:dyDescent="0.2">
      <c r="A32" s="10"/>
      <c r="B32" s="119" t="str">
        <f>'שיקוף לעסק'!B32</f>
        <v>תיקונים: מכונות, כלים, אחזקת משרד</v>
      </c>
      <c r="C32" s="129">
        <f t="shared" si="0"/>
        <v>0</v>
      </c>
      <c r="D32" s="331" t="str">
        <f>IF($C$7='שיקוף לעסק'!$C$7,'שיקוף לעסק'!D32,IF($C$7=$AE$2,'שיקוף לעסק'!AA32,'שיקוף לעסק'!AE32))</f>
        <v>לא</v>
      </c>
      <c r="E32" s="332" t="str">
        <f>IF($C$7='שיקוף לעסק'!$C$7,'שיקוף לעסק'!E32,IF($C$7=$AE$2,'שיקוף לעסק'!AB32,'שיקוף לעסק'!AF32))</f>
        <v>עסק</v>
      </c>
      <c r="F32" s="126">
        <f t="shared" si="1"/>
        <v>0</v>
      </c>
      <c r="G32" s="127">
        <f>IF($C$7='שיקוף לעסק'!$C$7,'שיקוף לעסק'!G32,IF($C$7=$AE$2,'שיקוף לעסק'!AC32,'שיקוף לעסק'!AG32))</f>
        <v>1</v>
      </c>
      <c r="H32" s="123">
        <f t="shared" si="9"/>
        <v>0</v>
      </c>
      <c r="I32" s="128">
        <f>IF($C$7='שיקוף לעסק'!$C$7,'שיקוף לעסק'!I32,IF($C$7=$AE$2,'שיקוף לעסק'!AD32,'שיקוף לעסק'!AH32))</f>
        <v>1</v>
      </c>
      <c r="J32" s="129">
        <f t="shared" si="2"/>
        <v>0</v>
      </c>
      <c r="K32" s="10"/>
      <c r="L32" s="177"/>
      <c r="M32" s="185"/>
      <c r="N32" s="246"/>
      <c r="O32" s="186"/>
      <c r="P32" s="281"/>
      <c r="Q32" s="43"/>
      <c r="R32" s="10"/>
      <c r="S32" s="273">
        <f t="shared" si="3"/>
        <v>0.17</v>
      </c>
      <c r="T32" s="56">
        <f t="shared" si="4"/>
        <v>0</v>
      </c>
      <c r="AC32" s="77" t="str">
        <f t="shared" si="5"/>
        <v>תיקונים: מכונות, כלים, אחזקת משרד</v>
      </c>
      <c r="AL32" s="299">
        <f t="shared" si="6"/>
        <v>0</v>
      </c>
      <c r="AM32" s="299">
        <f t="shared" si="7"/>
        <v>0</v>
      </c>
      <c r="AN32" s="299">
        <f t="shared" si="8"/>
        <v>0</v>
      </c>
    </row>
    <row r="33" spans="1:40" ht="15.75" customHeight="1" x14ac:dyDescent="0.2">
      <c r="A33" s="10"/>
      <c r="B33" s="119" t="str">
        <f>'שיקוף לעסק'!B33</f>
        <v>פרסום ושיווק</v>
      </c>
      <c r="C33" s="129">
        <f t="shared" si="0"/>
        <v>0</v>
      </c>
      <c r="D33" s="331" t="str">
        <f>IF($C$7='שיקוף לעסק'!$C$7,'שיקוף לעסק'!D33,IF($C$7=$AE$2,'שיקוף לעסק'!AA33,'שיקוף לעסק'!AE33))</f>
        <v>לא</v>
      </c>
      <c r="E33" s="332" t="str">
        <f>IF($C$7='שיקוף לעסק'!$C$7,'שיקוף לעסק'!E33,IF($C$7=$AE$2,'שיקוף לעסק'!AB33,'שיקוף לעסק'!AF33))</f>
        <v>עסק</v>
      </c>
      <c r="F33" s="126">
        <f t="shared" si="1"/>
        <v>0</v>
      </c>
      <c r="G33" s="127">
        <f>IF($C$7='שיקוף לעסק'!$C$7,'שיקוף לעסק'!G33,IF($C$7=$AE$2,'שיקוף לעסק'!AC33,'שיקוף לעסק'!AG33))</f>
        <v>1</v>
      </c>
      <c r="H33" s="123">
        <f t="shared" si="9"/>
        <v>0</v>
      </c>
      <c r="I33" s="128">
        <f>IF($C$7='שיקוף לעסק'!$C$7,'שיקוף לעסק'!I33,IF($C$7=$AE$2,'שיקוף לעסק'!AD33,'שיקוף לעסק'!AH33))</f>
        <v>1</v>
      </c>
      <c r="J33" s="129">
        <f t="shared" si="2"/>
        <v>0</v>
      </c>
      <c r="K33" s="10"/>
      <c r="L33" s="177"/>
      <c r="M33" s="185"/>
      <c r="N33" s="246"/>
      <c r="O33" s="186"/>
      <c r="P33" s="281"/>
      <c r="Q33" s="43"/>
      <c r="R33" s="10"/>
      <c r="S33" s="273">
        <f t="shared" si="3"/>
        <v>0.17</v>
      </c>
      <c r="T33" s="56">
        <f t="shared" si="4"/>
        <v>0</v>
      </c>
      <c r="AC33" s="77" t="str">
        <f t="shared" si="5"/>
        <v>פרסום ושיווק</v>
      </c>
      <c r="AL33" s="299">
        <f t="shared" si="6"/>
        <v>0</v>
      </c>
      <c r="AM33" s="299">
        <f t="shared" si="7"/>
        <v>0</v>
      </c>
      <c r="AN33" s="299">
        <f t="shared" si="8"/>
        <v>0</v>
      </c>
    </row>
    <row r="34" spans="1:40" ht="15.75" customHeight="1" x14ac:dyDescent="0.2">
      <c r="A34" s="10"/>
      <c r="B34" s="119" t="str">
        <f>'שיקוף לעסק'!B34</f>
        <v>ארוחות עסקיות וכיבוד מחוץ לעסק</v>
      </c>
      <c r="C34" s="129">
        <f t="shared" si="0"/>
        <v>0</v>
      </c>
      <c r="D34" s="331" t="str">
        <f>IF($C$7='שיקוף לעסק'!$C$7,'שיקוף לעסק'!D34,IF($C$7=$AE$2,'שיקוף לעסק'!AA34,'שיקוף לעסק'!AE34))</f>
        <v>לא</v>
      </c>
      <c r="E34" s="332" t="str">
        <f>IF($C$7='שיקוף לעסק'!$C$7,'שיקוף לעסק'!E34,IF($C$7=$AE$2,'שיקוף לעסק'!AB34,'שיקוף לעסק'!AF34))</f>
        <v>עסק</v>
      </c>
      <c r="F34" s="126">
        <f t="shared" si="1"/>
        <v>0</v>
      </c>
      <c r="G34" s="127">
        <f>IF($C$7='שיקוף לעסק'!$C$7,'שיקוף לעסק'!G34,IF($C$7=$AE$2,'שיקוף לעסק'!AC34,'שיקוף לעסק'!AG34))</f>
        <v>0</v>
      </c>
      <c r="H34" s="123">
        <f t="shared" si="9"/>
        <v>0</v>
      </c>
      <c r="I34" s="128">
        <f>IF($C$7='שיקוף לעסק'!$C$7,'שיקוף לעסק'!I34,IF($C$7=$AE$2,'שיקוף לעסק'!AD34,'שיקוף לעסק'!AH34))</f>
        <v>0</v>
      </c>
      <c r="J34" s="129">
        <f t="shared" si="2"/>
        <v>0</v>
      </c>
      <c r="K34" s="10"/>
      <c r="L34" s="177"/>
      <c r="M34" s="185"/>
      <c r="N34" s="246"/>
      <c r="O34" s="186"/>
      <c r="P34" s="281"/>
      <c r="Q34" s="43"/>
      <c r="R34" s="10"/>
      <c r="S34" s="273">
        <f t="shared" si="3"/>
        <v>0.17</v>
      </c>
      <c r="T34" s="56">
        <f t="shared" si="4"/>
        <v>0</v>
      </c>
      <c r="AC34" s="77" t="str">
        <f t="shared" si="5"/>
        <v>ארוחות עסקיות וכיבוד מחוץ לעסק</v>
      </c>
      <c r="AL34" s="299">
        <f t="shared" si="6"/>
        <v>0</v>
      </c>
      <c r="AM34" s="299">
        <f t="shared" si="7"/>
        <v>0</v>
      </c>
      <c r="AN34" s="299">
        <f t="shared" si="8"/>
        <v>0</v>
      </c>
    </row>
    <row r="35" spans="1:40" ht="15.75" customHeight="1" x14ac:dyDescent="0.2">
      <c r="A35" s="10"/>
      <c r="B35" s="119" t="str">
        <f>'שיקוף לעסק'!B35</f>
        <v>כיבודים בעסק (קפה, תה וכדומה)</v>
      </c>
      <c r="C35" s="129">
        <f t="shared" si="0"/>
        <v>0</v>
      </c>
      <c r="D35" s="331" t="str">
        <f>IF($C$7='שיקוף לעסק'!$C$7,'שיקוף לעסק'!D35,IF($C$7=$AE$2,'שיקוף לעסק'!AA35,'שיקוף לעסק'!AE35))</f>
        <v>לא</v>
      </c>
      <c r="E35" s="332" t="str">
        <f>IF($C$7='שיקוף לעסק'!$C$7,'שיקוף לעסק'!E35,IF($C$7=$AE$2,'שיקוף לעסק'!AB35,'שיקוף לעסק'!AF35))</f>
        <v>עסק</v>
      </c>
      <c r="F35" s="126">
        <f t="shared" si="1"/>
        <v>0</v>
      </c>
      <c r="G35" s="127">
        <f>IF($C$7='שיקוף לעסק'!$C$7,'שיקוף לעסק'!G35,IF($C$7=$AE$2,'שיקוף לעסק'!AC35,'שיקוף לעסק'!AG35))</f>
        <v>0.8</v>
      </c>
      <c r="H35" s="123">
        <f t="shared" si="9"/>
        <v>0</v>
      </c>
      <c r="I35" s="128">
        <f>IF($C$7='שיקוף לעסק'!$C$7,'שיקוף לעסק'!I35,IF($C$7=$AE$2,'שיקוף לעסק'!AD35,'שיקוף לעסק'!AH35))</f>
        <v>0</v>
      </c>
      <c r="J35" s="129">
        <f t="shared" si="2"/>
        <v>0</v>
      </c>
      <c r="K35" s="10"/>
      <c r="L35" s="177"/>
      <c r="M35" s="185"/>
      <c r="N35" s="246"/>
      <c r="O35" s="186"/>
      <c r="P35" s="281"/>
      <c r="Q35" s="43"/>
      <c r="R35" s="10"/>
      <c r="S35" s="273">
        <f t="shared" si="3"/>
        <v>0.17</v>
      </c>
      <c r="T35" s="56">
        <f t="shared" si="4"/>
        <v>0</v>
      </c>
      <c r="AC35" s="77" t="str">
        <f t="shared" si="5"/>
        <v>כיבודים בעסק (קפה, תה וכדומה)</v>
      </c>
      <c r="AL35" s="299">
        <f t="shared" si="6"/>
        <v>0</v>
      </c>
      <c r="AM35" s="299">
        <f t="shared" si="7"/>
        <v>0</v>
      </c>
      <c r="AN35" s="299">
        <f t="shared" si="8"/>
        <v>0</v>
      </c>
    </row>
    <row r="36" spans="1:40" ht="15.75" customHeight="1" x14ac:dyDescent="0.2">
      <c r="A36" s="10"/>
      <c r="B36" s="119" t="str">
        <f>'שיקוף לעסק'!B36</f>
        <v>החזר חובות - חלק הקרן</v>
      </c>
      <c r="C36" s="129">
        <f t="shared" si="0"/>
        <v>0</v>
      </c>
      <c r="D36" s="331" t="str">
        <f>IF($C$7='שיקוף לעסק'!$C$7,'שיקוף לעסק'!D36,IF($C$7=$AE$2,'שיקוף לעסק'!AA36,'שיקוף לעסק'!AE36))</f>
        <v>לא</v>
      </c>
      <c r="E36" s="332" t="str">
        <f>IF($C$7='שיקוף לעסק'!$C$7,'שיקוף לעסק'!E36,IF($C$7=$AE$2,'שיקוף לעסק'!AB36,'שיקוף לעסק'!AF36))</f>
        <v>עסק</v>
      </c>
      <c r="F36" s="126">
        <f t="shared" si="1"/>
        <v>0</v>
      </c>
      <c r="G36" s="127">
        <f>IF($C$7='שיקוף לעסק'!$C$7,'שיקוף לעסק'!G36,IF($C$7=$AE$2,'שיקוף לעסק'!AC36,'שיקוף לעסק'!AG36))</f>
        <v>0</v>
      </c>
      <c r="H36" s="123">
        <f t="shared" si="9"/>
        <v>0</v>
      </c>
      <c r="I36" s="128">
        <f>IF($C$7='שיקוף לעסק'!$C$7,'שיקוף לעסק'!I36,IF($C$7=$AE$2,'שיקוף לעסק'!AD36,'שיקוף לעסק'!AH36))</f>
        <v>0</v>
      </c>
      <c r="J36" s="129">
        <f t="shared" si="2"/>
        <v>0</v>
      </c>
      <c r="K36" s="10"/>
      <c r="L36" s="177"/>
      <c r="M36" s="185"/>
      <c r="N36" s="246"/>
      <c r="O36" s="186"/>
      <c r="P36" s="281"/>
      <c r="Q36" s="43"/>
      <c r="R36" s="10"/>
      <c r="S36" s="273">
        <f t="shared" si="3"/>
        <v>0.17</v>
      </c>
      <c r="T36" s="56">
        <f t="shared" si="4"/>
        <v>0</v>
      </c>
      <c r="AC36" s="77" t="str">
        <f t="shared" si="5"/>
        <v>החזר חובות - חלק הקרן</v>
      </c>
      <c r="AL36" s="299">
        <f t="shared" si="6"/>
        <v>0</v>
      </c>
      <c r="AM36" s="299">
        <f t="shared" si="7"/>
        <v>0</v>
      </c>
      <c r="AN36" s="299">
        <f t="shared" si="8"/>
        <v>0</v>
      </c>
    </row>
    <row r="37" spans="1:40" ht="15.75" customHeight="1" x14ac:dyDescent="0.2">
      <c r="A37" s="10"/>
      <c r="B37" s="119" t="str">
        <f>'שיקוף לעסק'!B37</f>
        <v>החזר חובות - חלק הרבית</v>
      </c>
      <c r="C37" s="129">
        <f t="shared" si="0"/>
        <v>0</v>
      </c>
      <c r="D37" s="331" t="str">
        <f>IF($C$7='שיקוף לעסק'!$C$7,'שיקוף לעסק'!D37,IF($C$7=$AE$2,'שיקוף לעסק'!AA37,'שיקוף לעסק'!AE37))</f>
        <v>לא</v>
      </c>
      <c r="E37" s="332" t="str">
        <f>IF($C$7='שיקוף לעסק'!$C$7,'שיקוף לעסק'!E37,IF($C$7=$AE$2,'שיקוף לעסק'!AB37,'שיקוף לעסק'!AF37))</f>
        <v>עסק</v>
      </c>
      <c r="F37" s="126">
        <f t="shared" si="1"/>
        <v>0</v>
      </c>
      <c r="G37" s="127">
        <f>IF($C$7='שיקוף לעסק'!$C$7,'שיקוף לעסק'!G37,IF($C$7=$AE$2,'שיקוף לעסק'!AC37,'שיקוף לעסק'!AG37))</f>
        <v>1</v>
      </c>
      <c r="H37" s="123">
        <f t="shared" si="9"/>
        <v>0</v>
      </c>
      <c r="I37" s="128">
        <f>IF($C$7='שיקוף לעסק'!$C$7,'שיקוף לעסק'!I37,IF($C$7=$AE$2,'שיקוף לעסק'!AD37,'שיקוף לעסק'!AH37))</f>
        <v>0</v>
      </c>
      <c r="J37" s="129">
        <f t="shared" si="2"/>
        <v>0</v>
      </c>
      <c r="K37" s="10"/>
      <c r="L37" s="177"/>
      <c r="M37" s="185"/>
      <c r="N37" s="246"/>
      <c r="O37" s="186"/>
      <c r="P37" s="281"/>
      <c r="Q37" s="43"/>
      <c r="R37" s="10"/>
      <c r="S37" s="273">
        <f t="shared" si="3"/>
        <v>0.17</v>
      </c>
      <c r="T37" s="56">
        <f t="shared" si="4"/>
        <v>0</v>
      </c>
      <c r="AC37" s="77" t="str">
        <f t="shared" si="5"/>
        <v>החזר חובות - חלק הרבית</v>
      </c>
      <c r="AL37" s="299">
        <f t="shared" si="6"/>
        <v>0</v>
      </c>
      <c r="AM37" s="299">
        <f t="shared" si="7"/>
        <v>0</v>
      </c>
      <c r="AN37" s="299">
        <f t="shared" si="8"/>
        <v>0</v>
      </c>
    </row>
    <row r="38" spans="1:40" ht="15.75" customHeight="1" x14ac:dyDescent="0.2">
      <c r="A38" s="10"/>
      <c r="B38" s="119" t="str">
        <f>'שיקוף לעסק'!B38</f>
        <v>השתלמויות</v>
      </c>
      <c r="C38" s="129">
        <f t="shared" si="0"/>
        <v>0</v>
      </c>
      <c r="D38" s="331" t="str">
        <f>IF($C$7='שיקוף לעסק'!$C$7,'שיקוף לעסק'!D38,IF($C$7=$AE$2,'שיקוף לעסק'!AA38,'שיקוף לעסק'!AE38))</f>
        <v>לא</v>
      </c>
      <c r="E38" s="332" t="str">
        <f>IF($C$7='שיקוף לעסק'!$C$7,'שיקוף לעסק'!E38,IF($C$7=$AE$2,'שיקוף לעסק'!AB38,'שיקוף לעסק'!AF38))</f>
        <v>עסק</v>
      </c>
      <c r="F38" s="126">
        <f t="shared" si="1"/>
        <v>0</v>
      </c>
      <c r="G38" s="127">
        <f>IF($C$7='שיקוף לעסק'!$C$7,'שיקוף לעסק'!G38,IF($C$7=$AE$2,'שיקוף לעסק'!AC38,'שיקוף לעסק'!AG38))</f>
        <v>1</v>
      </c>
      <c r="H38" s="123">
        <f t="shared" si="9"/>
        <v>0</v>
      </c>
      <c r="I38" s="128">
        <f>IF($C$7='שיקוף לעסק'!$C$7,'שיקוף לעסק'!I38,IF($C$7=$AE$2,'שיקוף לעסק'!AD38,'שיקוף לעסק'!AH38))</f>
        <v>1</v>
      </c>
      <c r="J38" s="129">
        <f t="shared" si="2"/>
        <v>0</v>
      </c>
      <c r="K38" s="10"/>
      <c r="L38" s="177"/>
      <c r="M38" s="185"/>
      <c r="N38" s="246"/>
      <c r="O38" s="186"/>
      <c r="P38" s="281"/>
      <c r="Q38" s="43"/>
      <c r="R38" s="10"/>
      <c r="S38" s="273">
        <f t="shared" si="3"/>
        <v>0.17</v>
      </c>
      <c r="T38" s="56">
        <f t="shared" si="4"/>
        <v>0</v>
      </c>
      <c r="AC38" s="77" t="str">
        <f t="shared" si="5"/>
        <v>השתלמויות</v>
      </c>
      <c r="AL38" s="299">
        <f t="shared" si="6"/>
        <v>0</v>
      </c>
      <c r="AM38" s="299">
        <f t="shared" si="7"/>
        <v>0</v>
      </c>
      <c r="AN38" s="299">
        <f t="shared" si="8"/>
        <v>0</v>
      </c>
    </row>
    <row r="39" spans="1:40" ht="15.75" customHeight="1" x14ac:dyDescent="0.2">
      <c r="A39" s="10"/>
      <c r="B39" s="119" t="str">
        <f>'שיקוף לעסק'!B39</f>
        <v>קנסות</v>
      </c>
      <c r="C39" s="129">
        <f t="shared" si="0"/>
        <v>0</v>
      </c>
      <c r="D39" s="331" t="str">
        <f>IF($C$7='שיקוף לעסק'!$C$7,'שיקוף לעסק'!D39,IF($C$7=$AE$2,'שיקוף לעסק'!AA39,'שיקוף לעסק'!AE39))</f>
        <v>לא</v>
      </c>
      <c r="E39" s="332" t="str">
        <f>IF($C$7='שיקוף לעסק'!$C$7,'שיקוף לעסק'!E39,IF($C$7=$AE$2,'שיקוף לעסק'!AB39,'שיקוף לעסק'!AF39))</f>
        <v>עסק</v>
      </c>
      <c r="F39" s="126">
        <f t="shared" si="1"/>
        <v>0</v>
      </c>
      <c r="G39" s="127">
        <f>IF($C$7='שיקוף לעסק'!$C$7,'שיקוף לעסק'!G39,IF($C$7=$AE$2,'שיקוף לעסק'!AC39,'שיקוף לעסק'!AG39))</f>
        <v>0</v>
      </c>
      <c r="H39" s="123">
        <f t="shared" si="9"/>
        <v>0</v>
      </c>
      <c r="I39" s="128">
        <f>IF($C$7='שיקוף לעסק'!$C$7,'שיקוף לעסק'!I39,IF($C$7=$AE$2,'שיקוף לעסק'!AD39,'שיקוף לעסק'!AH39))</f>
        <v>0</v>
      </c>
      <c r="J39" s="129">
        <f t="shared" si="2"/>
        <v>0</v>
      </c>
      <c r="K39" s="10"/>
      <c r="L39" s="177"/>
      <c r="M39" s="185"/>
      <c r="N39" s="246"/>
      <c r="O39" s="186"/>
      <c r="P39" s="281"/>
      <c r="Q39" s="43"/>
      <c r="R39" s="10"/>
      <c r="S39" s="273">
        <f t="shared" si="3"/>
        <v>0.17</v>
      </c>
      <c r="T39" s="56">
        <f t="shared" si="4"/>
        <v>0</v>
      </c>
      <c r="AC39" s="77" t="str">
        <f t="shared" si="5"/>
        <v>קנסות</v>
      </c>
      <c r="AL39" s="299">
        <f t="shared" si="6"/>
        <v>0</v>
      </c>
      <c r="AM39" s="299">
        <f t="shared" si="7"/>
        <v>0</v>
      </c>
      <c r="AN39" s="299">
        <f t="shared" si="8"/>
        <v>0</v>
      </c>
    </row>
    <row r="40" spans="1:40" ht="15.75" customHeight="1" x14ac:dyDescent="0.2">
      <c r="A40" s="10"/>
      <c r="B40" s="119">
        <f>'שיקוף לעסק'!B40</f>
        <v>0</v>
      </c>
      <c r="C40" s="139">
        <f t="shared" si="0"/>
        <v>0</v>
      </c>
      <c r="D40" s="333" t="str">
        <f>IF($C$7='שיקוף לעסק'!$C$7,'שיקוף לעסק'!D40,IF($C$7=$AE$2,'שיקוף לעסק'!AA40,'שיקוף לעסק'!AE40))</f>
        <v>לא</v>
      </c>
      <c r="E40" s="334" t="str">
        <f>IF($C$7='שיקוף לעסק'!$C$7,'שיקוף לעסק'!E40,IF($C$7=$AE$2,'שיקוף לעסק'!AB40,'שיקוף לעסק'!AF40))</f>
        <v>עסק</v>
      </c>
      <c r="F40" s="126">
        <f t="shared" si="1"/>
        <v>0</v>
      </c>
      <c r="G40" s="127">
        <f>IF($C$7='שיקוף לעסק'!$C$7,'שיקוף לעסק'!G40,IF($C$7=$AE$2,'שיקוף לעסק'!AC40,'שיקוף לעסק'!AG40))</f>
        <v>0</v>
      </c>
      <c r="H40" s="123">
        <f t="shared" si="9"/>
        <v>0</v>
      </c>
      <c r="I40" s="128">
        <f>IF($C$7='שיקוף לעסק'!$C$7,'שיקוף לעסק'!I40,IF($C$7=$AE$2,'שיקוף לעסק'!AD40,'שיקוף לעסק'!AH40))</f>
        <v>0</v>
      </c>
      <c r="J40" s="129">
        <f t="shared" si="2"/>
        <v>0</v>
      </c>
      <c r="K40" s="10"/>
      <c r="L40" s="177"/>
      <c r="M40" s="185"/>
      <c r="N40" s="246"/>
      <c r="O40" s="186"/>
      <c r="P40" s="281"/>
      <c r="Q40" s="43"/>
      <c r="R40" s="10"/>
      <c r="S40" s="273">
        <f t="shared" si="3"/>
        <v>0.17</v>
      </c>
      <c r="T40" s="56">
        <f t="shared" si="4"/>
        <v>0</v>
      </c>
      <c r="AC40" s="77">
        <f t="shared" si="5"/>
        <v>0</v>
      </c>
      <c r="AL40" s="299">
        <f t="shared" si="6"/>
        <v>0</v>
      </c>
      <c r="AM40" s="299">
        <f t="shared" si="7"/>
        <v>0</v>
      </c>
      <c r="AN40" s="299">
        <f t="shared" si="8"/>
        <v>0</v>
      </c>
    </row>
    <row r="41" spans="1:40" ht="15.75" customHeight="1" x14ac:dyDescent="0.2">
      <c r="A41" s="10"/>
      <c r="B41" s="119">
        <f>'שיקוף לעסק'!B41</f>
        <v>0</v>
      </c>
      <c r="C41" s="139">
        <f t="shared" si="0"/>
        <v>0</v>
      </c>
      <c r="D41" s="333" t="str">
        <f>IF($C$7='שיקוף לעסק'!$C$7,'שיקוף לעסק'!D41,IF($C$7=$AE$2,'שיקוף לעסק'!AA41,'שיקוף לעסק'!AE41))</f>
        <v>לא</v>
      </c>
      <c r="E41" s="334" t="str">
        <f>IF($C$7='שיקוף לעסק'!$C$7,'שיקוף לעסק'!E41,IF($C$7=$AE$2,'שיקוף לעסק'!AB41,'שיקוף לעסק'!AF41))</f>
        <v>עסק</v>
      </c>
      <c r="F41" s="126">
        <f t="shared" si="1"/>
        <v>0</v>
      </c>
      <c r="G41" s="127">
        <f>IF($C$7='שיקוף לעסק'!$C$7,'שיקוף לעסק'!G41,IF($C$7=$AE$2,'שיקוף לעסק'!AC41,'שיקוף לעסק'!AG41))</f>
        <v>0</v>
      </c>
      <c r="H41" s="123">
        <f t="shared" si="9"/>
        <v>0</v>
      </c>
      <c r="I41" s="128">
        <f>IF($C$7='שיקוף לעסק'!$C$7,'שיקוף לעסק'!I41,IF($C$7=$AE$2,'שיקוף לעסק'!AD41,'שיקוף לעסק'!AH41))</f>
        <v>0</v>
      </c>
      <c r="J41" s="129">
        <f t="shared" si="2"/>
        <v>0</v>
      </c>
      <c r="K41" s="10"/>
      <c r="L41" s="177"/>
      <c r="M41" s="185"/>
      <c r="N41" s="246"/>
      <c r="O41" s="186"/>
      <c r="P41" s="281"/>
      <c r="Q41" s="43"/>
      <c r="R41" s="10"/>
      <c r="S41" s="273">
        <f t="shared" si="3"/>
        <v>0.17</v>
      </c>
      <c r="T41" s="56">
        <f t="shared" si="4"/>
        <v>0</v>
      </c>
      <c r="AC41" s="77">
        <f t="shared" si="5"/>
        <v>0</v>
      </c>
      <c r="AL41" s="299">
        <f t="shared" si="6"/>
        <v>0</v>
      </c>
      <c r="AM41" s="299">
        <f t="shared" si="7"/>
        <v>0</v>
      </c>
      <c r="AN41" s="299">
        <f t="shared" si="8"/>
        <v>0</v>
      </c>
    </row>
    <row r="42" spans="1:40" ht="15.75" customHeight="1" x14ac:dyDescent="0.2">
      <c r="A42" s="10"/>
      <c r="B42" s="119">
        <f>'שיקוף לעסק'!B42</f>
        <v>0</v>
      </c>
      <c r="C42" s="139">
        <f t="shared" si="0"/>
        <v>0</v>
      </c>
      <c r="D42" s="333" t="str">
        <f>IF($C$7='שיקוף לעסק'!$C$7,'שיקוף לעסק'!D42,IF($C$7=$AE$2,'שיקוף לעסק'!AA42,'שיקוף לעסק'!AE42))</f>
        <v>לא</v>
      </c>
      <c r="E42" s="334" t="str">
        <f>IF($C$7='שיקוף לעסק'!$C$7,'שיקוף לעסק'!E42,IF($C$7=$AE$2,'שיקוף לעסק'!AB42,'שיקוף לעסק'!AF42))</f>
        <v>עסק</v>
      </c>
      <c r="F42" s="126">
        <f t="shared" si="1"/>
        <v>0</v>
      </c>
      <c r="G42" s="127">
        <f>IF($C$7='שיקוף לעסק'!$C$7,'שיקוף לעסק'!G42,IF($C$7=$AE$2,'שיקוף לעסק'!AC42,'שיקוף לעסק'!AG42))</f>
        <v>0</v>
      </c>
      <c r="H42" s="123">
        <f t="shared" si="9"/>
        <v>0</v>
      </c>
      <c r="I42" s="128">
        <f>IF($C$7='שיקוף לעסק'!$C$7,'שיקוף לעסק'!I42,IF($C$7=$AE$2,'שיקוף לעסק'!AD42,'שיקוף לעסק'!AH42))</f>
        <v>0</v>
      </c>
      <c r="J42" s="129">
        <f t="shared" si="2"/>
        <v>0</v>
      </c>
      <c r="K42" s="10"/>
      <c r="L42" s="177"/>
      <c r="M42" s="185"/>
      <c r="N42" s="246"/>
      <c r="O42" s="186"/>
      <c r="P42" s="281"/>
      <c r="Q42" s="43"/>
      <c r="R42" s="10"/>
      <c r="S42" s="273">
        <f t="shared" si="3"/>
        <v>0.17</v>
      </c>
      <c r="T42" s="56">
        <f t="shared" si="4"/>
        <v>0</v>
      </c>
      <c r="AC42" s="77">
        <f t="shared" si="5"/>
        <v>0</v>
      </c>
      <c r="AL42" s="299">
        <f t="shared" si="6"/>
        <v>0</v>
      </c>
      <c r="AM42" s="299">
        <f t="shared" si="7"/>
        <v>0</v>
      </c>
      <c r="AN42" s="299">
        <f t="shared" si="8"/>
        <v>0</v>
      </c>
    </row>
    <row r="43" spans="1:40" ht="15.75" customHeight="1" x14ac:dyDescent="0.2">
      <c r="A43" s="10"/>
      <c r="B43" s="119">
        <f>'שיקוף לעסק'!B43</f>
        <v>0</v>
      </c>
      <c r="C43" s="139">
        <f t="shared" si="0"/>
        <v>0</v>
      </c>
      <c r="D43" s="333" t="str">
        <f>IF($C$7='שיקוף לעסק'!$C$7,'שיקוף לעסק'!D43,IF($C$7=$AE$2,'שיקוף לעסק'!AA43,'שיקוף לעסק'!AE43))</f>
        <v>לא</v>
      </c>
      <c r="E43" s="334" t="str">
        <f>IF($C$7='שיקוף לעסק'!$C$7,'שיקוף לעסק'!E43,IF($C$7=$AE$2,'שיקוף לעסק'!AB43,'שיקוף לעסק'!AF43))</f>
        <v>עסק</v>
      </c>
      <c r="F43" s="126">
        <f t="shared" si="1"/>
        <v>0</v>
      </c>
      <c r="G43" s="127">
        <f>IF($C$7='שיקוף לעסק'!$C$7,'שיקוף לעסק'!G43,IF($C$7=$AE$2,'שיקוף לעסק'!AC43,'שיקוף לעסק'!AG43))</f>
        <v>0</v>
      </c>
      <c r="H43" s="123">
        <f t="shared" si="9"/>
        <v>0</v>
      </c>
      <c r="I43" s="128">
        <f>IF($C$7='שיקוף לעסק'!$C$7,'שיקוף לעסק'!I43,IF($C$7=$AE$2,'שיקוף לעסק'!AD43,'שיקוף לעסק'!AH43))</f>
        <v>0</v>
      </c>
      <c r="J43" s="129">
        <f t="shared" si="2"/>
        <v>0</v>
      </c>
      <c r="K43" s="10"/>
      <c r="L43" s="177"/>
      <c r="M43" s="185"/>
      <c r="N43" s="246"/>
      <c r="O43" s="186"/>
      <c r="P43" s="281"/>
      <c r="Q43" s="43"/>
      <c r="R43" s="10"/>
      <c r="S43" s="273">
        <f t="shared" si="3"/>
        <v>0.17</v>
      </c>
      <c r="T43" s="56">
        <f t="shared" si="4"/>
        <v>0</v>
      </c>
      <c r="AC43" s="77">
        <f t="shared" si="5"/>
        <v>0</v>
      </c>
      <c r="AL43" s="299">
        <f t="shared" si="6"/>
        <v>0</v>
      </c>
      <c r="AM43" s="299">
        <f t="shared" si="7"/>
        <v>0</v>
      </c>
      <c r="AN43" s="299">
        <f t="shared" si="8"/>
        <v>0</v>
      </c>
    </row>
    <row r="44" spans="1:40" ht="15.75" customHeight="1" thickBot="1" x14ac:dyDescent="0.25">
      <c r="A44" s="10"/>
      <c r="B44" s="120">
        <f>'שיקוף לעסק'!B44</f>
        <v>0</v>
      </c>
      <c r="C44" s="140">
        <f t="shared" si="0"/>
        <v>0</v>
      </c>
      <c r="D44" s="333" t="str">
        <f>IF($C$7='שיקוף לעסק'!$C$7,'שיקוף לעסק'!D44,IF($C$7=$AE$2,'שיקוף לעסק'!AA44,'שיקוף לעסק'!AE44))</f>
        <v>לא</v>
      </c>
      <c r="E44" s="334" t="str">
        <f>IF($C$7='שיקוף לעסק'!$C$7,'שיקוף לעסק'!E44,IF($C$7=$AE$2,'שיקוף לעסק'!AB44,'שיקוף לעסק'!AF44))</f>
        <v>עסק</v>
      </c>
      <c r="F44" s="130">
        <f t="shared" si="1"/>
        <v>0</v>
      </c>
      <c r="G44" s="131">
        <f>IF($C$7='שיקוף לעסק'!$C$7,'שיקוף לעסק'!G44,IF($C$7=$AE$2,'שיקוף לעסק'!AC44,'שיקוף לעסק'!AG44))</f>
        <v>0</v>
      </c>
      <c r="H44" s="132">
        <f t="shared" si="9"/>
        <v>0</v>
      </c>
      <c r="I44" s="133">
        <f>IF($C$7='שיקוף לעסק'!$C$7,'שיקוף לעסק'!I44,IF($C$7=$AE$2,'שיקוף לעסק'!AD44,'שיקוף לעסק'!AH44))</f>
        <v>0</v>
      </c>
      <c r="J44" s="134">
        <f t="shared" si="2"/>
        <v>0</v>
      </c>
      <c r="K44" s="10"/>
      <c r="L44" s="177"/>
      <c r="M44" s="185"/>
      <c r="N44" s="246"/>
      <c r="O44" s="186"/>
      <c r="P44" s="281"/>
      <c r="Q44" s="43"/>
      <c r="R44" s="10"/>
      <c r="S44" s="273">
        <f t="shared" si="3"/>
        <v>0.17</v>
      </c>
      <c r="T44" s="56">
        <f t="shared" si="4"/>
        <v>0</v>
      </c>
      <c r="AC44" s="115">
        <f t="shared" si="5"/>
        <v>0</v>
      </c>
      <c r="AL44" s="299">
        <f t="shared" si="6"/>
        <v>0</v>
      </c>
      <c r="AM44" s="299">
        <f t="shared" si="7"/>
        <v>0</v>
      </c>
      <c r="AN44" s="299">
        <f t="shared" si="8"/>
        <v>0</v>
      </c>
    </row>
    <row r="45" spans="1:40" ht="15.75" customHeight="1" thickBot="1" x14ac:dyDescent="0.25">
      <c r="A45" s="10"/>
      <c r="B45" s="112" t="s">
        <v>49</v>
      </c>
      <c r="C45" s="87">
        <f>SUM(C11:C44)</f>
        <v>0</v>
      </c>
      <c r="D45" s="193"/>
      <c r="E45" s="318"/>
      <c r="F45" s="88">
        <f>SUM(F11:F44)</f>
        <v>0</v>
      </c>
      <c r="G45" s="21"/>
      <c r="H45" s="89">
        <f>SUM(H11:H44)</f>
        <v>0</v>
      </c>
      <c r="I45" s="21"/>
      <c r="J45" s="87">
        <f>SUM(J11:J44)</f>
        <v>0</v>
      </c>
      <c r="K45" s="10"/>
      <c r="L45" s="177"/>
      <c r="M45" s="185"/>
      <c r="N45" s="246"/>
      <c r="O45" s="186"/>
      <c r="P45" s="281"/>
      <c r="Q45" s="43"/>
      <c r="R45" s="10"/>
      <c r="S45" s="273">
        <f t="shared" si="3"/>
        <v>0.17</v>
      </c>
      <c r="T45" s="56">
        <f t="shared" si="4"/>
        <v>0</v>
      </c>
    </row>
    <row r="46" spans="1:40" ht="15.75" customHeight="1" x14ac:dyDescent="0.2">
      <c r="A46" s="10"/>
      <c r="B46" s="15"/>
      <c r="C46" s="38"/>
      <c r="D46" s="38"/>
      <c r="E46" s="38"/>
      <c r="F46" s="38"/>
      <c r="G46" s="38"/>
      <c r="H46" s="38"/>
      <c r="I46" s="38"/>
      <c r="J46" s="38"/>
      <c r="K46" s="10"/>
      <c r="L46" s="188"/>
      <c r="M46" s="185"/>
      <c r="N46" s="246"/>
      <c r="O46" s="185"/>
      <c r="P46" s="281"/>
      <c r="Q46" s="43"/>
      <c r="R46" s="10"/>
      <c r="S46" s="273">
        <f t="shared" si="3"/>
        <v>0.17</v>
      </c>
      <c r="T46" s="56">
        <f t="shared" si="4"/>
        <v>0</v>
      </c>
    </row>
    <row r="47" spans="1:40" ht="15.75" customHeight="1" x14ac:dyDescent="0.2">
      <c r="A47" s="10"/>
      <c r="K47" s="10"/>
      <c r="L47" s="177"/>
      <c r="M47" s="185"/>
      <c r="N47" s="246"/>
      <c r="O47" s="186"/>
      <c r="P47" s="281"/>
      <c r="Q47" s="43"/>
      <c r="R47" s="10"/>
      <c r="S47" s="273">
        <f t="shared" si="3"/>
        <v>0.17</v>
      </c>
      <c r="T47" s="56">
        <f t="shared" si="4"/>
        <v>0</v>
      </c>
    </row>
    <row r="48" spans="1:40" ht="15.75" customHeight="1" x14ac:dyDescent="0.2">
      <c r="A48" s="10"/>
      <c r="K48" s="10"/>
      <c r="L48" s="177"/>
      <c r="M48" s="185"/>
      <c r="N48" s="246"/>
      <c r="O48" s="186"/>
      <c r="P48" s="281"/>
      <c r="Q48" s="43"/>
      <c r="R48" s="10"/>
      <c r="S48" s="273">
        <f t="shared" si="3"/>
        <v>0.17</v>
      </c>
      <c r="T48" s="56">
        <f t="shared" si="4"/>
        <v>0</v>
      </c>
    </row>
    <row r="49" spans="12:20" x14ac:dyDescent="0.2">
      <c r="L49" s="177"/>
      <c r="M49" s="185"/>
      <c r="N49" s="246"/>
      <c r="O49" s="186"/>
      <c r="P49" s="281"/>
      <c r="Q49" s="43"/>
      <c r="S49" s="273">
        <f t="shared" si="3"/>
        <v>0.17</v>
      </c>
      <c r="T49" s="56">
        <f t="shared" si="4"/>
        <v>0</v>
      </c>
    </row>
    <row r="50" spans="12:20" x14ac:dyDescent="0.2">
      <c r="L50" s="177"/>
      <c r="M50" s="185"/>
      <c r="N50" s="246"/>
      <c r="O50" s="186"/>
      <c r="P50" s="281"/>
      <c r="Q50" s="43"/>
      <c r="S50" s="273">
        <f t="shared" si="3"/>
        <v>0.17</v>
      </c>
      <c r="T50" s="56">
        <f t="shared" si="4"/>
        <v>0</v>
      </c>
    </row>
    <row r="51" spans="12:20" x14ac:dyDescent="0.2">
      <c r="L51" s="177"/>
      <c r="M51" s="185"/>
      <c r="N51" s="246"/>
      <c r="O51" s="186"/>
      <c r="P51" s="281"/>
      <c r="Q51" s="43"/>
      <c r="S51" s="273">
        <f t="shared" si="3"/>
        <v>0.17</v>
      </c>
      <c r="T51" s="56">
        <f t="shared" si="4"/>
        <v>0</v>
      </c>
    </row>
    <row r="52" spans="12:20" x14ac:dyDescent="0.2">
      <c r="L52" s="177"/>
      <c r="M52" s="185"/>
      <c r="N52" s="246"/>
      <c r="O52" s="186"/>
      <c r="P52" s="281"/>
      <c r="Q52" s="43"/>
      <c r="S52" s="273">
        <f t="shared" si="3"/>
        <v>0.17</v>
      </c>
      <c r="T52" s="56">
        <f t="shared" si="4"/>
        <v>0</v>
      </c>
    </row>
    <row r="53" spans="12:20" x14ac:dyDescent="0.2">
      <c r="L53" s="177"/>
      <c r="M53" s="185"/>
      <c r="N53" s="246"/>
      <c r="O53" s="186"/>
      <c r="P53" s="281"/>
      <c r="Q53" s="43"/>
      <c r="S53" s="273">
        <f t="shared" si="3"/>
        <v>0.17</v>
      </c>
      <c r="T53" s="56">
        <f t="shared" si="4"/>
        <v>0</v>
      </c>
    </row>
    <row r="54" spans="12:20" x14ac:dyDescent="0.2">
      <c r="L54" s="177"/>
      <c r="M54" s="185"/>
      <c r="N54" s="246"/>
      <c r="O54" s="186"/>
      <c r="P54" s="281"/>
      <c r="Q54" s="43"/>
      <c r="S54" s="273">
        <f t="shared" si="3"/>
        <v>0.17</v>
      </c>
      <c r="T54" s="56">
        <f t="shared" si="4"/>
        <v>0</v>
      </c>
    </row>
    <row r="55" spans="12:20" x14ac:dyDescent="0.2">
      <c r="L55" s="177"/>
      <c r="M55" s="185"/>
      <c r="N55" s="246"/>
      <c r="O55" s="186"/>
      <c r="P55" s="281"/>
      <c r="Q55" s="43"/>
      <c r="S55" s="273">
        <f t="shared" si="3"/>
        <v>0.17</v>
      </c>
      <c r="T55" s="56">
        <f t="shared" si="4"/>
        <v>0</v>
      </c>
    </row>
    <row r="56" spans="12:20" x14ac:dyDescent="0.2">
      <c r="L56" s="177"/>
      <c r="M56" s="185"/>
      <c r="N56" s="246"/>
      <c r="O56" s="186"/>
      <c r="P56" s="281"/>
      <c r="Q56" s="43"/>
      <c r="S56" s="273">
        <f t="shared" si="3"/>
        <v>0.17</v>
      </c>
      <c r="T56" s="56">
        <f t="shared" si="4"/>
        <v>0</v>
      </c>
    </row>
    <row r="57" spans="12:20" x14ac:dyDescent="0.2">
      <c r="L57" s="177"/>
      <c r="M57" s="185"/>
      <c r="N57" s="246"/>
      <c r="O57" s="186"/>
      <c r="P57" s="281"/>
      <c r="Q57" s="43"/>
      <c r="S57" s="273">
        <f t="shared" si="3"/>
        <v>0.17</v>
      </c>
      <c r="T57" s="56">
        <f t="shared" si="4"/>
        <v>0</v>
      </c>
    </row>
    <row r="58" spans="12:20" x14ac:dyDescent="0.2">
      <c r="L58" s="177"/>
      <c r="M58" s="185"/>
      <c r="N58" s="246"/>
      <c r="O58" s="186"/>
      <c r="P58" s="281"/>
      <c r="Q58" s="43"/>
      <c r="S58" s="273">
        <f t="shared" si="3"/>
        <v>0.17</v>
      </c>
      <c r="T58" s="56">
        <f t="shared" si="4"/>
        <v>0</v>
      </c>
    </row>
    <row r="59" spans="12:20" x14ac:dyDescent="0.2">
      <c r="L59" s="177"/>
      <c r="M59" s="185"/>
      <c r="N59" s="246"/>
      <c r="O59" s="186"/>
      <c r="P59" s="281"/>
      <c r="Q59" s="43"/>
      <c r="S59" s="273">
        <f t="shared" si="3"/>
        <v>0.17</v>
      </c>
      <c r="T59" s="56">
        <f t="shared" si="4"/>
        <v>0</v>
      </c>
    </row>
    <row r="60" spans="12:20" x14ac:dyDescent="0.2">
      <c r="L60" s="177"/>
      <c r="M60" s="185"/>
      <c r="N60" s="246"/>
      <c r="O60" s="186"/>
      <c r="P60" s="281"/>
      <c r="Q60" s="43"/>
      <c r="S60" s="273">
        <f t="shared" si="3"/>
        <v>0.17</v>
      </c>
      <c r="T60" s="56">
        <f t="shared" si="4"/>
        <v>0</v>
      </c>
    </row>
    <row r="61" spans="12:20" x14ac:dyDescent="0.2">
      <c r="L61" s="177"/>
      <c r="M61" s="185"/>
      <c r="N61" s="246"/>
      <c r="O61" s="186"/>
      <c r="P61" s="281"/>
      <c r="Q61" s="43"/>
      <c r="S61" s="273">
        <f t="shared" si="3"/>
        <v>0.17</v>
      </c>
      <c r="T61" s="56">
        <f t="shared" si="4"/>
        <v>0</v>
      </c>
    </row>
    <row r="62" spans="12:20" x14ac:dyDescent="0.2">
      <c r="L62" s="177"/>
      <c r="M62" s="185"/>
      <c r="N62" s="246"/>
      <c r="O62" s="186"/>
      <c r="P62" s="281"/>
      <c r="Q62" s="43"/>
      <c r="S62" s="273">
        <f t="shared" si="3"/>
        <v>0.17</v>
      </c>
      <c r="T62" s="56">
        <f t="shared" si="4"/>
        <v>0</v>
      </c>
    </row>
    <row r="63" spans="12:20" x14ac:dyDescent="0.2">
      <c r="L63" s="177"/>
      <c r="M63" s="185"/>
      <c r="N63" s="246"/>
      <c r="O63" s="186"/>
      <c r="P63" s="281"/>
      <c r="Q63" s="43"/>
      <c r="S63" s="273">
        <f t="shared" si="3"/>
        <v>0.17</v>
      </c>
      <c r="T63" s="56">
        <f t="shared" si="4"/>
        <v>0</v>
      </c>
    </row>
    <row r="64" spans="12:20" x14ac:dyDescent="0.2">
      <c r="L64" s="177"/>
      <c r="M64" s="185"/>
      <c r="N64" s="246"/>
      <c r="O64" s="186"/>
      <c r="P64" s="281"/>
      <c r="Q64" s="43"/>
      <c r="S64" s="273">
        <f t="shared" si="3"/>
        <v>0.17</v>
      </c>
      <c r="T64" s="56">
        <f t="shared" si="4"/>
        <v>0</v>
      </c>
    </row>
    <row r="65" spans="12:20" x14ac:dyDescent="0.2">
      <c r="L65" s="177"/>
      <c r="M65" s="185"/>
      <c r="N65" s="246"/>
      <c r="O65" s="186"/>
      <c r="P65" s="281"/>
      <c r="Q65" s="43"/>
      <c r="S65" s="273">
        <f t="shared" si="3"/>
        <v>0.17</v>
      </c>
      <c r="T65" s="56">
        <f t="shared" si="4"/>
        <v>0</v>
      </c>
    </row>
    <row r="66" spans="12:20" x14ac:dyDescent="0.2">
      <c r="L66" s="177"/>
      <c r="M66" s="185"/>
      <c r="N66" s="246"/>
      <c r="O66" s="186"/>
      <c r="P66" s="281"/>
      <c r="Q66" s="43"/>
      <c r="S66" s="273">
        <f t="shared" si="3"/>
        <v>0.17</v>
      </c>
      <c r="T66" s="56">
        <f t="shared" si="4"/>
        <v>0</v>
      </c>
    </row>
    <row r="67" spans="12:20" x14ac:dyDescent="0.2">
      <c r="L67" s="177"/>
      <c r="M67" s="185"/>
      <c r="N67" s="246"/>
      <c r="O67" s="186"/>
      <c r="P67" s="281"/>
      <c r="Q67" s="43"/>
      <c r="S67" s="273">
        <f t="shared" si="3"/>
        <v>0.17</v>
      </c>
      <c r="T67" s="56">
        <f t="shared" si="4"/>
        <v>0</v>
      </c>
    </row>
    <row r="68" spans="12:20" x14ac:dyDescent="0.2">
      <c r="L68" s="177"/>
      <c r="M68" s="185"/>
      <c r="N68" s="246"/>
      <c r="O68" s="186"/>
      <c r="P68" s="281"/>
      <c r="Q68" s="43"/>
      <c r="S68" s="273">
        <f t="shared" si="3"/>
        <v>0.17</v>
      </c>
      <c r="T68" s="56">
        <f t="shared" si="4"/>
        <v>0</v>
      </c>
    </row>
    <row r="69" spans="12:20" x14ac:dyDescent="0.2">
      <c r="L69" s="177"/>
      <c r="M69" s="185"/>
      <c r="N69" s="246"/>
      <c r="O69" s="186"/>
      <c r="P69" s="281"/>
      <c r="Q69" s="43"/>
      <c r="S69" s="273">
        <f t="shared" si="3"/>
        <v>0.17</v>
      </c>
      <c r="T69" s="56">
        <f t="shared" si="4"/>
        <v>0</v>
      </c>
    </row>
    <row r="70" spans="12:20" x14ac:dyDescent="0.2">
      <c r="L70" s="177"/>
      <c r="M70" s="185"/>
      <c r="N70" s="246"/>
      <c r="O70" s="186"/>
      <c r="P70" s="281"/>
      <c r="Q70" s="43"/>
      <c r="S70" s="273">
        <f t="shared" si="3"/>
        <v>0.17</v>
      </c>
      <c r="T70" s="56">
        <f t="shared" si="4"/>
        <v>0</v>
      </c>
    </row>
    <row r="71" spans="12:20" x14ac:dyDescent="0.2">
      <c r="L71" s="177"/>
      <c r="M71" s="185"/>
      <c r="N71" s="246"/>
      <c r="O71" s="186"/>
      <c r="P71" s="281"/>
      <c r="Q71" s="43"/>
      <c r="S71" s="273">
        <f t="shared" si="3"/>
        <v>0.17</v>
      </c>
      <c r="T71" s="56">
        <f t="shared" si="4"/>
        <v>0</v>
      </c>
    </row>
    <row r="72" spans="12:20" x14ac:dyDescent="0.2">
      <c r="L72" s="177"/>
      <c r="M72" s="185"/>
      <c r="N72" s="246"/>
      <c r="O72" s="186"/>
      <c r="P72" s="281"/>
      <c r="Q72" s="43"/>
      <c r="S72" s="273">
        <f t="shared" si="3"/>
        <v>0.17</v>
      </c>
      <c r="T72" s="56">
        <f t="shared" si="4"/>
        <v>0</v>
      </c>
    </row>
    <row r="73" spans="12:20" x14ac:dyDescent="0.2">
      <c r="L73" s="177"/>
      <c r="M73" s="185"/>
      <c r="N73" s="246"/>
      <c r="O73" s="186"/>
      <c r="P73" s="281"/>
      <c r="Q73" s="43"/>
      <c r="S73" s="273">
        <f t="shared" si="3"/>
        <v>0.17</v>
      </c>
      <c r="T73" s="56">
        <f t="shared" si="4"/>
        <v>0</v>
      </c>
    </row>
    <row r="74" spans="12:20" x14ac:dyDescent="0.2">
      <c r="L74" s="177"/>
      <c r="M74" s="185"/>
      <c r="N74" s="246"/>
      <c r="O74" s="186"/>
      <c r="P74" s="281"/>
      <c r="Q74" s="43"/>
      <c r="S74" s="273">
        <f t="shared" si="3"/>
        <v>0.17</v>
      </c>
      <c r="T74" s="56">
        <f t="shared" si="4"/>
        <v>0</v>
      </c>
    </row>
    <row r="75" spans="12:20" x14ac:dyDescent="0.2">
      <c r="L75" s="177"/>
      <c r="M75" s="185"/>
      <c r="N75" s="246"/>
      <c r="O75" s="186"/>
      <c r="P75" s="281"/>
      <c r="Q75" s="43"/>
      <c r="S75" s="273">
        <f t="shared" ref="S75:S138" si="10">$AG$2</f>
        <v>0.17</v>
      </c>
      <c r="T75" s="56">
        <f t="shared" ref="T75:T138" si="11">IF(M75=$AC$10,N75-N75/(1+S75),0)</f>
        <v>0</v>
      </c>
    </row>
    <row r="76" spans="12:20" x14ac:dyDescent="0.2">
      <c r="L76" s="177"/>
      <c r="M76" s="185"/>
      <c r="N76" s="246"/>
      <c r="O76" s="186"/>
      <c r="P76" s="281"/>
      <c r="Q76" s="43"/>
      <c r="S76" s="273">
        <f t="shared" si="10"/>
        <v>0.17</v>
      </c>
      <c r="T76" s="56">
        <f t="shared" si="11"/>
        <v>0</v>
      </c>
    </row>
    <row r="77" spans="12:20" x14ac:dyDescent="0.2">
      <c r="L77" s="177"/>
      <c r="M77" s="185"/>
      <c r="N77" s="246"/>
      <c r="O77" s="186"/>
      <c r="P77" s="281"/>
      <c r="Q77" s="43"/>
      <c r="S77" s="273">
        <f t="shared" si="10"/>
        <v>0.17</v>
      </c>
      <c r="T77" s="56">
        <f t="shared" si="11"/>
        <v>0</v>
      </c>
    </row>
    <row r="78" spans="12:20" x14ac:dyDescent="0.2">
      <c r="L78" s="177"/>
      <c r="M78" s="185"/>
      <c r="N78" s="246"/>
      <c r="O78" s="186"/>
      <c r="P78" s="281"/>
      <c r="Q78" s="43"/>
      <c r="S78" s="273">
        <f t="shared" si="10"/>
        <v>0.17</v>
      </c>
      <c r="T78" s="56">
        <f t="shared" si="11"/>
        <v>0</v>
      </c>
    </row>
    <row r="79" spans="12:20" x14ac:dyDescent="0.2">
      <c r="L79" s="188"/>
      <c r="M79" s="185"/>
      <c r="N79" s="246"/>
      <c r="O79" s="185"/>
      <c r="P79" s="281"/>
      <c r="Q79" s="43"/>
      <c r="S79" s="273">
        <f t="shared" si="10"/>
        <v>0.17</v>
      </c>
      <c r="T79" s="56">
        <f t="shared" si="11"/>
        <v>0</v>
      </c>
    </row>
    <row r="80" spans="12:20" x14ac:dyDescent="0.2">
      <c r="L80" s="177"/>
      <c r="M80" s="185"/>
      <c r="N80" s="246"/>
      <c r="O80" s="186"/>
      <c r="P80" s="281"/>
      <c r="Q80" s="43"/>
      <c r="S80" s="273">
        <f t="shared" si="10"/>
        <v>0.17</v>
      </c>
      <c r="T80" s="56">
        <f t="shared" si="11"/>
        <v>0</v>
      </c>
    </row>
    <row r="81" spans="12:20" x14ac:dyDescent="0.2">
      <c r="L81" s="177"/>
      <c r="M81" s="185"/>
      <c r="N81" s="246"/>
      <c r="O81" s="186"/>
      <c r="P81" s="281"/>
      <c r="Q81" s="43"/>
      <c r="S81" s="273">
        <f t="shared" si="10"/>
        <v>0.17</v>
      </c>
      <c r="T81" s="56">
        <f t="shared" si="11"/>
        <v>0</v>
      </c>
    </row>
    <row r="82" spans="12:20" x14ac:dyDescent="0.2">
      <c r="L82" s="177"/>
      <c r="M82" s="185"/>
      <c r="N82" s="246"/>
      <c r="O82" s="186"/>
      <c r="P82" s="281"/>
      <c r="Q82" s="43"/>
      <c r="S82" s="273">
        <f t="shared" si="10"/>
        <v>0.17</v>
      </c>
      <c r="T82" s="56">
        <f t="shared" si="11"/>
        <v>0</v>
      </c>
    </row>
    <row r="83" spans="12:20" x14ac:dyDescent="0.2">
      <c r="L83" s="177"/>
      <c r="M83" s="185"/>
      <c r="N83" s="246"/>
      <c r="O83" s="186"/>
      <c r="P83" s="281"/>
      <c r="Q83" s="43"/>
      <c r="S83" s="273">
        <f t="shared" si="10"/>
        <v>0.17</v>
      </c>
      <c r="T83" s="56">
        <f t="shared" si="11"/>
        <v>0</v>
      </c>
    </row>
    <row r="84" spans="12:20" x14ac:dyDescent="0.2">
      <c r="L84" s="177"/>
      <c r="M84" s="185"/>
      <c r="N84" s="246"/>
      <c r="O84" s="186"/>
      <c r="P84" s="281"/>
      <c r="Q84" s="43"/>
      <c r="S84" s="273">
        <f t="shared" si="10"/>
        <v>0.17</v>
      </c>
      <c r="T84" s="56">
        <f t="shared" si="11"/>
        <v>0</v>
      </c>
    </row>
    <row r="85" spans="12:20" x14ac:dyDescent="0.2">
      <c r="L85" s="177"/>
      <c r="M85" s="185"/>
      <c r="N85" s="246"/>
      <c r="O85" s="186"/>
      <c r="P85" s="281"/>
      <c r="Q85" s="43"/>
      <c r="S85" s="273">
        <f t="shared" si="10"/>
        <v>0.17</v>
      </c>
      <c r="T85" s="56">
        <f t="shared" si="11"/>
        <v>0</v>
      </c>
    </row>
    <row r="86" spans="12:20" x14ac:dyDescent="0.2">
      <c r="L86" s="177"/>
      <c r="M86" s="185"/>
      <c r="N86" s="246"/>
      <c r="O86" s="186"/>
      <c r="P86" s="281"/>
      <c r="Q86" s="43"/>
      <c r="S86" s="273">
        <f t="shared" si="10"/>
        <v>0.17</v>
      </c>
      <c r="T86" s="56">
        <f t="shared" si="11"/>
        <v>0</v>
      </c>
    </row>
    <row r="87" spans="12:20" x14ac:dyDescent="0.2">
      <c r="L87" s="177"/>
      <c r="M87" s="185"/>
      <c r="N87" s="246"/>
      <c r="O87" s="186"/>
      <c r="P87" s="281"/>
      <c r="Q87" s="43"/>
      <c r="S87" s="273">
        <f t="shared" si="10"/>
        <v>0.17</v>
      </c>
      <c r="T87" s="56">
        <f t="shared" si="11"/>
        <v>0</v>
      </c>
    </row>
    <row r="88" spans="12:20" x14ac:dyDescent="0.2">
      <c r="L88" s="177"/>
      <c r="M88" s="185"/>
      <c r="N88" s="246"/>
      <c r="O88" s="186"/>
      <c r="P88" s="281"/>
      <c r="Q88" s="43"/>
      <c r="S88" s="273">
        <f t="shared" si="10"/>
        <v>0.17</v>
      </c>
      <c r="T88" s="56">
        <f t="shared" si="11"/>
        <v>0</v>
      </c>
    </row>
    <row r="89" spans="12:20" x14ac:dyDescent="0.2">
      <c r="L89" s="177"/>
      <c r="M89" s="185"/>
      <c r="N89" s="246"/>
      <c r="O89" s="186"/>
      <c r="P89" s="281"/>
      <c r="Q89" s="43"/>
      <c r="S89" s="273">
        <f t="shared" si="10"/>
        <v>0.17</v>
      </c>
      <c r="T89" s="56">
        <f t="shared" si="11"/>
        <v>0</v>
      </c>
    </row>
    <row r="90" spans="12:20" x14ac:dyDescent="0.2">
      <c r="L90" s="177"/>
      <c r="M90" s="185"/>
      <c r="N90" s="246"/>
      <c r="O90" s="186"/>
      <c r="P90" s="281"/>
      <c r="Q90" s="43"/>
      <c r="S90" s="273">
        <f t="shared" si="10"/>
        <v>0.17</v>
      </c>
      <c r="T90" s="56">
        <f t="shared" si="11"/>
        <v>0</v>
      </c>
    </row>
    <row r="91" spans="12:20" x14ac:dyDescent="0.2">
      <c r="L91" s="177"/>
      <c r="M91" s="185"/>
      <c r="N91" s="246"/>
      <c r="O91" s="186"/>
      <c r="P91" s="281"/>
      <c r="Q91" s="43"/>
      <c r="S91" s="273">
        <f t="shared" si="10"/>
        <v>0.17</v>
      </c>
      <c r="T91" s="56">
        <f t="shared" si="11"/>
        <v>0</v>
      </c>
    </row>
    <row r="92" spans="12:20" x14ac:dyDescent="0.2">
      <c r="L92" s="177"/>
      <c r="M92" s="185"/>
      <c r="N92" s="246"/>
      <c r="O92" s="186"/>
      <c r="P92" s="281"/>
      <c r="Q92" s="43"/>
      <c r="S92" s="273">
        <f t="shared" si="10"/>
        <v>0.17</v>
      </c>
      <c r="T92" s="56">
        <f t="shared" si="11"/>
        <v>0</v>
      </c>
    </row>
    <row r="93" spans="12:20" x14ac:dyDescent="0.2">
      <c r="L93" s="177"/>
      <c r="M93" s="185"/>
      <c r="N93" s="246"/>
      <c r="O93" s="186"/>
      <c r="P93" s="281"/>
      <c r="Q93" s="43"/>
      <c r="S93" s="273">
        <f t="shared" si="10"/>
        <v>0.17</v>
      </c>
      <c r="T93" s="56">
        <f t="shared" si="11"/>
        <v>0</v>
      </c>
    </row>
    <row r="94" spans="12:20" x14ac:dyDescent="0.2">
      <c r="L94" s="177"/>
      <c r="M94" s="185"/>
      <c r="N94" s="246"/>
      <c r="O94" s="186"/>
      <c r="P94" s="281"/>
      <c r="Q94" s="43"/>
      <c r="S94" s="273">
        <f t="shared" si="10"/>
        <v>0.17</v>
      </c>
      <c r="T94" s="56">
        <f t="shared" si="11"/>
        <v>0</v>
      </c>
    </row>
    <row r="95" spans="12:20" x14ac:dyDescent="0.2">
      <c r="L95" s="177"/>
      <c r="M95" s="185"/>
      <c r="N95" s="246"/>
      <c r="O95" s="186"/>
      <c r="P95" s="281"/>
      <c r="Q95" s="43"/>
      <c r="S95" s="273">
        <f t="shared" si="10"/>
        <v>0.17</v>
      </c>
      <c r="T95" s="56">
        <f t="shared" si="11"/>
        <v>0</v>
      </c>
    </row>
    <row r="96" spans="12:20" x14ac:dyDescent="0.2">
      <c r="L96" s="177"/>
      <c r="M96" s="185"/>
      <c r="N96" s="246"/>
      <c r="O96" s="186"/>
      <c r="P96" s="281"/>
      <c r="Q96" s="43"/>
      <c r="S96" s="273">
        <f t="shared" si="10"/>
        <v>0.17</v>
      </c>
      <c r="T96" s="56">
        <f t="shared" si="11"/>
        <v>0</v>
      </c>
    </row>
    <row r="97" spans="12:20" x14ac:dyDescent="0.2">
      <c r="L97" s="177"/>
      <c r="M97" s="185"/>
      <c r="N97" s="246"/>
      <c r="O97" s="186"/>
      <c r="P97" s="281"/>
      <c r="Q97" s="43"/>
      <c r="S97" s="273">
        <f t="shared" si="10"/>
        <v>0.17</v>
      </c>
      <c r="T97" s="56">
        <f t="shared" si="11"/>
        <v>0</v>
      </c>
    </row>
    <row r="98" spans="12:20" x14ac:dyDescent="0.2">
      <c r="L98" s="177"/>
      <c r="M98" s="185"/>
      <c r="N98" s="246"/>
      <c r="O98" s="186"/>
      <c r="P98" s="281"/>
      <c r="Q98" s="43"/>
      <c r="S98" s="273">
        <f t="shared" si="10"/>
        <v>0.17</v>
      </c>
      <c r="T98" s="56">
        <f t="shared" si="11"/>
        <v>0</v>
      </c>
    </row>
    <row r="99" spans="12:20" x14ac:dyDescent="0.2">
      <c r="L99" s="177"/>
      <c r="M99" s="185"/>
      <c r="N99" s="246"/>
      <c r="O99" s="186"/>
      <c r="P99" s="281"/>
      <c r="Q99" s="43"/>
      <c r="S99" s="273">
        <f t="shared" si="10"/>
        <v>0.17</v>
      </c>
      <c r="T99" s="56">
        <f t="shared" si="11"/>
        <v>0</v>
      </c>
    </row>
    <row r="100" spans="12:20" x14ac:dyDescent="0.2">
      <c r="L100" s="177"/>
      <c r="M100" s="185"/>
      <c r="N100" s="246"/>
      <c r="O100" s="186"/>
      <c r="P100" s="281"/>
      <c r="Q100" s="43"/>
      <c r="S100" s="273">
        <f t="shared" si="10"/>
        <v>0.17</v>
      </c>
      <c r="T100" s="56">
        <f t="shared" si="11"/>
        <v>0</v>
      </c>
    </row>
    <row r="101" spans="12:20" x14ac:dyDescent="0.2">
      <c r="L101" s="177"/>
      <c r="M101" s="185"/>
      <c r="N101" s="246"/>
      <c r="O101" s="186"/>
      <c r="P101" s="281"/>
      <c r="Q101" s="43"/>
      <c r="S101" s="273">
        <f t="shared" si="10"/>
        <v>0.17</v>
      </c>
      <c r="T101" s="56">
        <f t="shared" si="11"/>
        <v>0</v>
      </c>
    </row>
    <row r="102" spans="12:20" x14ac:dyDescent="0.2">
      <c r="L102" s="177"/>
      <c r="M102" s="185"/>
      <c r="N102" s="246"/>
      <c r="O102" s="186"/>
      <c r="P102" s="281"/>
      <c r="Q102" s="43"/>
      <c r="S102" s="273">
        <f t="shared" si="10"/>
        <v>0.17</v>
      </c>
      <c r="T102" s="56">
        <f t="shared" si="11"/>
        <v>0</v>
      </c>
    </row>
    <row r="103" spans="12:20" x14ac:dyDescent="0.2">
      <c r="L103" s="177"/>
      <c r="M103" s="185"/>
      <c r="N103" s="246"/>
      <c r="O103" s="186"/>
      <c r="P103" s="281"/>
      <c r="Q103" s="43"/>
      <c r="S103" s="273">
        <f t="shared" si="10"/>
        <v>0.17</v>
      </c>
      <c r="T103" s="56">
        <f t="shared" si="11"/>
        <v>0</v>
      </c>
    </row>
    <row r="104" spans="12:20" x14ac:dyDescent="0.2">
      <c r="L104" s="177"/>
      <c r="M104" s="185"/>
      <c r="N104" s="246"/>
      <c r="O104" s="186"/>
      <c r="P104" s="281"/>
      <c r="Q104" s="43"/>
      <c r="S104" s="273">
        <f t="shared" si="10"/>
        <v>0.17</v>
      </c>
      <c r="T104" s="56">
        <f t="shared" si="11"/>
        <v>0</v>
      </c>
    </row>
    <row r="105" spans="12:20" x14ac:dyDescent="0.2">
      <c r="L105" s="177"/>
      <c r="M105" s="185"/>
      <c r="N105" s="246"/>
      <c r="O105" s="186"/>
      <c r="P105" s="281"/>
      <c r="Q105" s="43"/>
      <c r="S105" s="273">
        <f t="shared" si="10"/>
        <v>0.17</v>
      </c>
      <c r="T105" s="56">
        <f t="shared" si="11"/>
        <v>0</v>
      </c>
    </row>
    <row r="106" spans="12:20" x14ac:dyDescent="0.2">
      <c r="L106" s="177"/>
      <c r="M106" s="185"/>
      <c r="N106" s="246"/>
      <c r="O106" s="186"/>
      <c r="P106" s="281"/>
      <c r="Q106" s="43"/>
      <c r="S106" s="273">
        <f t="shared" si="10"/>
        <v>0.17</v>
      </c>
      <c r="T106" s="56">
        <f t="shared" si="11"/>
        <v>0</v>
      </c>
    </row>
    <row r="107" spans="12:20" x14ac:dyDescent="0.2">
      <c r="L107" s="177"/>
      <c r="M107" s="185"/>
      <c r="N107" s="246"/>
      <c r="O107" s="186"/>
      <c r="P107" s="281"/>
      <c r="Q107" s="43"/>
      <c r="S107" s="273">
        <f t="shared" si="10"/>
        <v>0.17</v>
      </c>
      <c r="T107" s="56">
        <f t="shared" si="11"/>
        <v>0</v>
      </c>
    </row>
    <row r="108" spans="12:20" x14ac:dyDescent="0.2">
      <c r="L108" s="177"/>
      <c r="M108" s="185"/>
      <c r="N108" s="246"/>
      <c r="O108" s="186"/>
      <c r="P108" s="281"/>
      <c r="Q108" s="43"/>
      <c r="S108" s="273">
        <f t="shared" si="10"/>
        <v>0.17</v>
      </c>
      <c r="T108" s="56">
        <f t="shared" si="11"/>
        <v>0</v>
      </c>
    </row>
    <row r="109" spans="12:20" x14ac:dyDescent="0.2">
      <c r="L109" s="177"/>
      <c r="M109" s="185"/>
      <c r="N109" s="246"/>
      <c r="O109" s="186"/>
      <c r="P109" s="281"/>
      <c r="Q109" s="43"/>
      <c r="S109" s="273">
        <f t="shared" si="10"/>
        <v>0.17</v>
      </c>
      <c r="T109" s="56">
        <f t="shared" si="11"/>
        <v>0</v>
      </c>
    </row>
    <row r="110" spans="12:20" x14ac:dyDescent="0.2">
      <c r="L110" s="177"/>
      <c r="M110" s="185"/>
      <c r="N110" s="246"/>
      <c r="O110" s="186"/>
      <c r="P110" s="281"/>
      <c r="Q110" s="43"/>
      <c r="S110" s="273">
        <f t="shared" si="10"/>
        <v>0.17</v>
      </c>
      <c r="T110" s="56">
        <f t="shared" si="11"/>
        <v>0</v>
      </c>
    </row>
    <row r="111" spans="12:20" x14ac:dyDescent="0.2">
      <c r="L111" s="177"/>
      <c r="M111" s="185"/>
      <c r="N111" s="246"/>
      <c r="O111" s="186"/>
      <c r="P111" s="281"/>
      <c r="Q111" s="43"/>
      <c r="S111" s="273">
        <f t="shared" si="10"/>
        <v>0.17</v>
      </c>
      <c r="T111" s="56">
        <f t="shared" si="11"/>
        <v>0</v>
      </c>
    </row>
    <row r="112" spans="12:20" x14ac:dyDescent="0.2">
      <c r="L112" s="177"/>
      <c r="M112" s="185"/>
      <c r="N112" s="246"/>
      <c r="O112" s="186"/>
      <c r="P112" s="281"/>
      <c r="Q112" s="43"/>
      <c r="S112" s="273">
        <f t="shared" si="10"/>
        <v>0.17</v>
      </c>
      <c r="T112" s="56">
        <f t="shared" si="11"/>
        <v>0</v>
      </c>
    </row>
    <row r="113" spans="12:20" x14ac:dyDescent="0.2">
      <c r="L113" s="188"/>
      <c r="M113" s="185"/>
      <c r="N113" s="246"/>
      <c r="O113" s="185"/>
      <c r="P113" s="281"/>
      <c r="Q113" s="43"/>
      <c r="S113" s="273">
        <f t="shared" si="10"/>
        <v>0.17</v>
      </c>
      <c r="T113" s="56">
        <f t="shared" si="11"/>
        <v>0</v>
      </c>
    </row>
    <row r="114" spans="12:20" x14ac:dyDescent="0.2">
      <c r="L114" s="177"/>
      <c r="M114" s="185"/>
      <c r="N114" s="246"/>
      <c r="O114" s="186"/>
      <c r="P114" s="281"/>
      <c r="Q114" s="43"/>
      <c r="S114" s="273">
        <f t="shared" si="10"/>
        <v>0.17</v>
      </c>
      <c r="T114" s="56">
        <f t="shared" si="11"/>
        <v>0</v>
      </c>
    </row>
    <row r="115" spans="12:20" x14ac:dyDescent="0.2">
      <c r="L115" s="177"/>
      <c r="M115" s="185"/>
      <c r="N115" s="246"/>
      <c r="O115" s="186"/>
      <c r="P115" s="281"/>
      <c r="Q115" s="43"/>
      <c r="S115" s="273">
        <f t="shared" si="10"/>
        <v>0.17</v>
      </c>
      <c r="T115" s="56">
        <f t="shared" si="11"/>
        <v>0</v>
      </c>
    </row>
    <row r="116" spans="12:20" x14ac:dyDescent="0.2">
      <c r="L116" s="177"/>
      <c r="M116" s="185"/>
      <c r="N116" s="246"/>
      <c r="O116" s="186"/>
      <c r="P116" s="281"/>
      <c r="Q116" s="43"/>
      <c r="S116" s="273">
        <f t="shared" si="10"/>
        <v>0.17</v>
      </c>
      <c r="T116" s="56">
        <f t="shared" si="11"/>
        <v>0</v>
      </c>
    </row>
    <row r="117" spans="12:20" x14ac:dyDescent="0.2">
      <c r="L117" s="177"/>
      <c r="M117" s="185"/>
      <c r="N117" s="246"/>
      <c r="O117" s="186"/>
      <c r="P117" s="281"/>
      <c r="Q117" s="43"/>
      <c r="S117" s="273">
        <f t="shared" si="10"/>
        <v>0.17</v>
      </c>
      <c r="T117" s="56">
        <f t="shared" si="11"/>
        <v>0</v>
      </c>
    </row>
    <row r="118" spans="12:20" x14ac:dyDescent="0.2">
      <c r="L118" s="177"/>
      <c r="M118" s="185"/>
      <c r="N118" s="246"/>
      <c r="O118" s="186"/>
      <c r="P118" s="281"/>
      <c r="Q118" s="43"/>
      <c r="S118" s="273">
        <f t="shared" si="10"/>
        <v>0.17</v>
      </c>
      <c r="T118" s="56">
        <f t="shared" si="11"/>
        <v>0</v>
      </c>
    </row>
    <row r="119" spans="12:20" x14ac:dyDescent="0.2">
      <c r="L119" s="177"/>
      <c r="M119" s="185"/>
      <c r="N119" s="246"/>
      <c r="O119" s="186"/>
      <c r="P119" s="281"/>
      <c r="Q119" s="43"/>
      <c r="S119" s="273">
        <f t="shared" si="10"/>
        <v>0.17</v>
      </c>
      <c r="T119" s="56">
        <f t="shared" si="11"/>
        <v>0</v>
      </c>
    </row>
    <row r="120" spans="12:20" x14ac:dyDescent="0.2">
      <c r="L120" s="177"/>
      <c r="M120" s="185"/>
      <c r="N120" s="246"/>
      <c r="O120" s="186"/>
      <c r="P120" s="281"/>
      <c r="Q120" s="43"/>
      <c r="S120" s="273">
        <f t="shared" si="10"/>
        <v>0.17</v>
      </c>
      <c r="T120" s="56">
        <f t="shared" si="11"/>
        <v>0</v>
      </c>
    </row>
    <row r="121" spans="12:20" x14ac:dyDescent="0.2">
      <c r="L121" s="177"/>
      <c r="M121" s="185"/>
      <c r="N121" s="246"/>
      <c r="O121" s="186"/>
      <c r="P121" s="281"/>
      <c r="Q121" s="43"/>
      <c r="S121" s="273">
        <f t="shared" si="10"/>
        <v>0.17</v>
      </c>
      <c r="T121" s="56">
        <f t="shared" si="11"/>
        <v>0</v>
      </c>
    </row>
    <row r="122" spans="12:20" x14ac:dyDescent="0.2">
      <c r="L122" s="177"/>
      <c r="M122" s="185"/>
      <c r="N122" s="246"/>
      <c r="O122" s="186"/>
      <c r="P122" s="281"/>
      <c r="Q122" s="43"/>
      <c r="S122" s="273">
        <f t="shared" si="10"/>
        <v>0.17</v>
      </c>
      <c r="T122" s="56">
        <f t="shared" si="11"/>
        <v>0</v>
      </c>
    </row>
    <row r="123" spans="12:20" x14ac:dyDescent="0.2">
      <c r="L123" s="177"/>
      <c r="M123" s="185"/>
      <c r="N123" s="246"/>
      <c r="O123" s="186"/>
      <c r="P123" s="281"/>
      <c r="Q123" s="43"/>
      <c r="S123" s="273">
        <f t="shared" si="10"/>
        <v>0.17</v>
      </c>
      <c r="T123" s="56">
        <f t="shared" si="11"/>
        <v>0</v>
      </c>
    </row>
    <row r="124" spans="12:20" x14ac:dyDescent="0.2">
      <c r="L124" s="177"/>
      <c r="M124" s="185"/>
      <c r="N124" s="246"/>
      <c r="O124" s="186"/>
      <c r="P124" s="281"/>
      <c r="Q124" s="43"/>
      <c r="S124" s="273">
        <f t="shared" si="10"/>
        <v>0.17</v>
      </c>
      <c r="T124" s="56">
        <f t="shared" si="11"/>
        <v>0</v>
      </c>
    </row>
    <row r="125" spans="12:20" x14ac:dyDescent="0.2">
      <c r="L125" s="177"/>
      <c r="M125" s="185"/>
      <c r="N125" s="246"/>
      <c r="O125" s="186"/>
      <c r="P125" s="281"/>
      <c r="Q125" s="43"/>
      <c r="S125" s="273">
        <f t="shared" si="10"/>
        <v>0.17</v>
      </c>
      <c r="T125" s="56">
        <f t="shared" si="11"/>
        <v>0</v>
      </c>
    </row>
    <row r="126" spans="12:20" x14ac:dyDescent="0.2">
      <c r="L126" s="177"/>
      <c r="M126" s="185"/>
      <c r="N126" s="246"/>
      <c r="O126" s="186"/>
      <c r="P126" s="281"/>
      <c r="Q126" s="43"/>
      <c r="S126" s="273">
        <f t="shared" si="10"/>
        <v>0.17</v>
      </c>
      <c r="T126" s="56">
        <f t="shared" si="11"/>
        <v>0</v>
      </c>
    </row>
    <row r="127" spans="12:20" x14ac:dyDescent="0.2">
      <c r="L127" s="177"/>
      <c r="M127" s="185"/>
      <c r="N127" s="246"/>
      <c r="O127" s="186"/>
      <c r="P127" s="281"/>
      <c r="Q127" s="43"/>
      <c r="S127" s="273">
        <f t="shared" si="10"/>
        <v>0.17</v>
      </c>
      <c r="T127" s="56">
        <f t="shared" si="11"/>
        <v>0</v>
      </c>
    </row>
    <row r="128" spans="12:20" x14ac:dyDescent="0.2">
      <c r="L128" s="177"/>
      <c r="M128" s="185"/>
      <c r="N128" s="246"/>
      <c r="O128" s="186"/>
      <c r="P128" s="281"/>
      <c r="Q128" s="43"/>
      <c r="S128" s="273">
        <f t="shared" si="10"/>
        <v>0.17</v>
      </c>
      <c r="T128" s="56">
        <f t="shared" si="11"/>
        <v>0</v>
      </c>
    </row>
    <row r="129" spans="12:20" x14ac:dyDescent="0.2">
      <c r="L129" s="177"/>
      <c r="M129" s="185"/>
      <c r="N129" s="246"/>
      <c r="O129" s="186"/>
      <c r="P129" s="281"/>
      <c r="Q129" s="43"/>
      <c r="S129" s="273">
        <f t="shared" si="10"/>
        <v>0.17</v>
      </c>
      <c r="T129" s="56">
        <f t="shared" si="11"/>
        <v>0</v>
      </c>
    </row>
    <row r="130" spans="12:20" x14ac:dyDescent="0.2">
      <c r="L130" s="177"/>
      <c r="M130" s="185"/>
      <c r="N130" s="246"/>
      <c r="O130" s="186"/>
      <c r="P130" s="281"/>
      <c r="Q130" s="43"/>
      <c r="S130" s="273">
        <f t="shared" si="10"/>
        <v>0.17</v>
      </c>
      <c r="T130" s="56">
        <f t="shared" si="11"/>
        <v>0</v>
      </c>
    </row>
    <row r="131" spans="12:20" x14ac:dyDescent="0.2">
      <c r="L131" s="177"/>
      <c r="M131" s="185"/>
      <c r="N131" s="246"/>
      <c r="O131" s="186"/>
      <c r="P131" s="281"/>
      <c r="Q131" s="43"/>
      <c r="S131" s="273">
        <f t="shared" si="10"/>
        <v>0.17</v>
      </c>
      <c r="T131" s="56">
        <f t="shared" si="11"/>
        <v>0</v>
      </c>
    </row>
    <row r="132" spans="12:20" x14ac:dyDescent="0.2">
      <c r="L132" s="177"/>
      <c r="M132" s="185"/>
      <c r="N132" s="246"/>
      <c r="O132" s="186"/>
      <c r="P132" s="281"/>
      <c r="Q132" s="43"/>
      <c r="S132" s="273">
        <f t="shared" si="10"/>
        <v>0.17</v>
      </c>
      <c r="T132" s="56">
        <f t="shared" si="11"/>
        <v>0</v>
      </c>
    </row>
    <row r="133" spans="12:20" x14ac:dyDescent="0.2">
      <c r="L133" s="177"/>
      <c r="M133" s="185"/>
      <c r="N133" s="246"/>
      <c r="O133" s="186"/>
      <c r="P133" s="281"/>
      <c r="Q133" s="43"/>
      <c r="S133" s="273">
        <f t="shared" si="10"/>
        <v>0.17</v>
      </c>
      <c r="T133" s="56">
        <f t="shared" si="11"/>
        <v>0</v>
      </c>
    </row>
    <row r="134" spans="12:20" x14ac:dyDescent="0.2">
      <c r="L134" s="177"/>
      <c r="M134" s="185"/>
      <c r="N134" s="246"/>
      <c r="O134" s="186"/>
      <c r="P134" s="281"/>
      <c r="Q134" s="43"/>
      <c r="S134" s="273">
        <f t="shared" si="10"/>
        <v>0.17</v>
      </c>
      <c r="T134" s="56">
        <f t="shared" si="11"/>
        <v>0</v>
      </c>
    </row>
    <row r="135" spans="12:20" x14ac:dyDescent="0.2">
      <c r="L135" s="177"/>
      <c r="M135" s="185"/>
      <c r="N135" s="246"/>
      <c r="O135" s="186"/>
      <c r="P135" s="281"/>
      <c r="Q135" s="43"/>
      <c r="S135" s="273">
        <f t="shared" si="10"/>
        <v>0.17</v>
      </c>
      <c r="T135" s="56">
        <f t="shared" si="11"/>
        <v>0</v>
      </c>
    </row>
    <row r="136" spans="12:20" x14ac:dyDescent="0.2">
      <c r="L136" s="177"/>
      <c r="M136" s="185"/>
      <c r="N136" s="246"/>
      <c r="O136" s="186"/>
      <c r="P136" s="281"/>
      <c r="Q136" s="43"/>
      <c r="S136" s="273">
        <f t="shared" si="10"/>
        <v>0.17</v>
      </c>
      <c r="T136" s="56">
        <f t="shared" si="11"/>
        <v>0</v>
      </c>
    </row>
    <row r="137" spans="12:20" x14ac:dyDescent="0.2">
      <c r="L137" s="177"/>
      <c r="M137" s="185"/>
      <c r="N137" s="246"/>
      <c r="O137" s="186"/>
      <c r="P137" s="281"/>
      <c r="Q137" s="43"/>
      <c r="S137" s="273">
        <f t="shared" si="10"/>
        <v>0.17</v>
      </c>
      <c r="T137" s="56">
        <f t="shared" si="11"/>
        <v>0</v>
      </c>
    </row>
    <row r="138" spans="12:20" x14ac:dyDescent="0.2">
      <c r="L138" s="177"/>
      <c r="M138" s="185"/>
      <c r="N138" s="246"/>
      <c r="O138" s="186"/>
      <c r="P138" s="281"/>
      <c r="Q138" s="43"/>
      <c r="S138" s="273">
        <f t="shared" si="10"/>
        <v>0.17</v>
      </c>
      <c r="T138" s="56">
        <f t="shared" si="11"/>
        <v>0</v>
      </c>
    </row>
    <row r="139" spans="12:20" x14ac:dyDescent="0.2">
      <c r="L139" s="177"/>
      <c r="M139" s="185"/>
      <c r="N139" s="246"/>
      <c r="O139" s="186"/>
      <c r="P139" s="281"/>
      <c r="Q139" s="43"/>
      <c r="S139" s="273">
        <f t="shared" ref="S139:S202" si="12">$AG$2</f>
        <v>0.17</v>
      </c>
      <c r="T139" s="56">
        <f t="shared" ref="T139:T202" si="13">IF(M139=$AC$10,N139-N139/(1+S139),0)</f>
        <v>0</v>
      </c>
    </row>
    <row r="140" spans="12:20" x14ac:dyDescent="0.2">
      <c r="L140" s="177"/>
      <c r="M140" s="185"/>
      <c r="N140" s="246"/>
      <c r="O140" s="186"/>
      <c r="P140" s="281"/>
      <c r="Q140" s="43"/>
      <c r="S140" s="273">
        <f t="shared" si="12"/>
        <v>0.17</v>
      </c>
      <c r="T140" s="56">
        <f t="shared" si="13"/>
        <v>0</v>
      </c>
    </row>
    <row r="141" spans="12:20" x14ac:dyDescent="0.2">
      <c r="L141" s="177"/>
      <c r="M141" s="185"/>
      <c r="N141" s="246"/>
      <c r="O141" s="186"/>
      <c r="P141" s="281"/>
      <c r="Q141" s="43"/>
      <c r="S141" s="273">
        <f t="shared" si="12"/>
        <v>0.17</v>
      </c>
      <c r="T141" s="56">
        <f t="shared" si="13"/>
        <v>0</v>
      </c>
    </row>
    <row r="142" spans="12:20" x14ac:dyDescent="0.2">
      <c r="L142" s="177"/>
      <c r="M142" s="185"/>
      <c r="N142" s="246"/>
      <c r="O142" s="186"/>
      <c r="P142" s="281"/>
      <c r="Q142" s="43"/>
      <c r="S142" s="273">
        <f t="shared" si="12"/>
        <v>0.17</v>
      </c>
      <c r="T142" s="56">
        <f t="shared" si="13"/>
        <v>0</v>
      </c>
    </row>
    <row r="143" spans="12:20" x14ac:dyDescent="0.2">
      <c r="L143" s="177"/>
      <c r="M143" s="185"/>
      <c r="N143" s="246"/>
      <c r="O143" s="186"/>
      <c r="P143" s="281"/>
      <c r="Q143" s="43"/>
      <c r="S143" s="273">
        <f t="shared" si="12"/>
        <v>0.17</v>
      </c>
      <c r="T143" s="56">
        <f t="shared" si="13"/>
        <v>0</v>
      </c>
    </row>
    <row r="144" spans="12:20" x14ac:dyDescent="0.2">
      <c r="L144" s="177"/>
      <c r="M144" s="185"/>
      <c r="N144" s="246"/>
      <c r="O144" s="186"/>
      <c r="P144" s="281"/>
      <c r="Q144" s="43"/>
      <c r="S144" s="273">
        <f t="shared" si="12"/>
        <v>0.17</v>
      </c>
      <c r="T144" s="56">
        <f t="shared" si="13"/>
        <v>0</v>
      </c>
    </row>
    <row r="145" spans="12:20" x14ac:dyDescent="0.2">
      <c r="L145" s="177"/>
      <c r="M145" s="185"/>
      <c r="N145" s="246"/>
      <c r="O145" s="186"/>
      <c r="P145" s="281"/>
      <c r="Q145" s="43"/>
      <c r="S145" s="273">
        <f t="shared" si="12"/>
        <v>0.17</v>
      </c>
      <c r="T145" s="56">
        <f t="shared" si="13"/>
        <v>0</v>
      </c>
    </row>
    <row r="146" spans="12:20" x14ac:dyDescent="0.2">
      <c r="L146" s="188"/>
      <c r="M146" s="185"/>
      <c r="N146" s="246"/>
      <c r="O146" s="185"/>
      <c r="P146" s="281"/>
      <c r="Q146" s="43"/>
      <c r="S146" s="273">
        <f t="shared" si="12"/>
        <v>0.17</v>
      </c>
      <c r="T146" s="56">
        <f t="shared" si="13"/>
        <v>0</v>
      </c>
    </row>
    <row r="147" spans="12:20" x14ac:dyDescent="0.2">
      <c r="L147" s="177"/>
      <c r="M147" s="185"/>
      <c r="N147" s="246"/>
      <c r="O147" s="186"/>
      <c r="P147" s="281"/>
      <c r="Q147" s="43"/>
      <c r="S147" s="273">
        <f t="shared" si="12"/>
        <v>0.17</v>
      </c>
      <c r="T147" s="56">
        <f t="shared" si="13"/>
        <v>0</v>
      </c>
    </row>
    <row r="148" spans="12:20" x14ac:dyDescent="0.2">
      <c r="L148" s="177"/>
      <c r="M148" s="185"/>
      <c r="N148" s="246"/>
      <c r="O148" s="186"/>
      <c r="P148" s="281"/>
      <c r="Q148" s="43"/>
      <c r="S148" s="273">
        <f t="shared" si="12"/>
        <v>0.17</v>
      </c>
      <c r="T148" s="56">
        <f t="shared" si="13"/>
        <v>0</v>
      </c>
    </row>
    <row r="149" spans="12:20" x14ac:dyDescent="0.2">
      <c r="L149" s="177"/>
      <c r="M149" s="185"/>
      <c r="N149" s="246"/>
      <c r="O149" s="186"/>
      <c r="P149" s="281"/>
      <c r="Q149" s="43"/>
      <c r="S149" s="273">
        <f t="shared" si="12"/>
        <v>0.17</v>
      </c>
      <c r="T149" s="56">
        <f t="shared" si="13"/>
        <v>0</v>
      </c>
    </row>
    <row r="150" spans="12:20" x14ac:dyDescent="0.2">
      <c r="L150" s="177"/>
      <c r="M150" s="185"/>
      <c r="N150" s="246"/>
      <c r="O150" s="186"/>
      <c r="P150" s="281"/>
      <c r="Q150" s="43"/>
      <c r="S150" s="273">
        <f t="shared" si="12"/>
        <v>0.17</v>
      </c>
      <c r="T150" s="56">
        <f t="shared" si="13"/>
        <v>0</v>
      </c>
    </row>
    <row r="151" spans="12:20" x14ac:dyDescent="0.2">
      <c r="L151" s="177"/>
      <c r="M151" s="185"/>
      <c r="N151" s="246"/>
      <c r="O151" s="186"/>
      <c r="P151" s="281"/>
      <c r="Q151" s="43"/>
      <c r="S151" s="273">
        <f t="shared" si="12"/>
        <v>0.17</v>
      </c>
      <c r="T151" s="56">
        <f t="shared" si="13"/>
        <v>0</v>
      </c>
    </row>
    <row r="152" spans="12:20" x14ac:dyDescent="0.2">
      <c r="L152" s="177"/>
      <c r="M152" s="185"/>
      <c r="N152" s="246"/>
      <c r="O152" s="186"/>
      <c r="P152" s="281"/>
      <c r="Q152" s="43"/>
      <c r="S152" s="273">
        <f t="shared" si="12"/>
        <v>0.17</v>
      </c>
      <c r="T152" s="56">
        <f t="shared" si="13"/>
        <v>0</v>
      </c>
    </row>
    <row r="153" spans="12:20" x14ac:dyDescent="0.2">
      <c r="L153" s="177"/>
      <c r="M153" s="185"/>
      <c r="N153" s="246"/>
      <c r="O153" s="186"/>
      <c r="P153" s="281"/>
      <c r="Q153" s="43"/>
      <c r="S153" s="273">
        <f t="shared" si="12"/>
        <v>0.17</v>
      </c>
      <c r="T153" s="56">
        <f t="shared" si="13"/>
        <v>0</v>
      </c>
    </row>
    <row r="154" spans="12:20" x14ac:dyDescent="0.2">
      <c r="L154" s="177"/>
      <c r="M154" s="185"/>
      <c r="N154" s="246"/>
      <c r="O154" s="186"/>
      <c r="P154" s="281"/>
      <c r="Q154" s="43"/>
      <c r="S154" s="273">
        <f t="shared" si="12"/>
        <v>0.17</v>
      </c>
      <c r="T154" s="56">
        <f t="shared" si="13"/>
        <v>0</v>
      </c>
    </row>
    <row r="155" spans="12:20" x14ac:dyDescent="0.2">
      <c r="L155" s="177"/>
      <c r="M155" s="185"/>
      <c r="N155" s="246"/>
      <c r="O155" s="186"/>
      <c r="P155" s="281"/>
      <c r="Q155" s="43"/>
      <c r="S155" s="273">
        <f t="shared" si="12"/>
        <v>0.17</v>
      </c>
      <c r="T155" s="56">
        <f t="shared" si="13"/>
        <v>0</v>
      </c>
    </row>
    <row r="156" spans="12:20" x14ac:dyDescent="0.2">
      <c r="L156" s="177"/>
      <c r="M156" s="185"/>
      <c r="N156" s="246"/>
      <c r="O156" s="186"/>
      <c r="P156" s="281"/>
      <c r="Q156" s="43"/>
      <c r="S156" s="273">
        <f t="shared" si="12"/>
        <v>0.17</v>
      </c>
      <c r="T156" s="56">
        <f t="shared" si="13"/>
        <v>0</v>
      </c>
    </row>
    <row r="157" spans="12:20" x14ac:dyDescent="0.2">
      <c r="L157" s="177"/>
      <c r="M157" s="185"/>
      <c r="N157" s="246"/>
      <c r="O157" s="186"/>
      <c r="P157" s="281"/>
      <c r="Q157" s="43"/>
      <c r="S157" s="273">
        <f t="shared" si="12"/>
        <v>0.17</v>
      </c>
      <c r="T157" s="56">
        <f t="shared" si="13"/>
        <v>0</v>
      </c>
    </row>
    <row r="158" spans="12:20" x14ac:dyDescent="0.2">
      <c r="L158" s="177"/>
      <c r="M158" s="185"/>
      <c r="N158" s="246"/>
      <c r="O158" s="186"/>
      <c r="P158" s="281"/>
      <c r="Q158" s="43"/>
      <c r="S158" s="273">
        <f t="shared" si="12"/>
        <v>0.17</v>
      </c>
      <c r="T158" s="56">
        <f t="shared" si="13"/>
        <v>0</v>
      </c>
    </row>
    <row r="159" spans="12:20" x14ac:dyDescent="0.2">
      <c r="L159" s="177"/>
      <c r="M159" s="185"/>
      <c r="N159" s="246"/>
      <c r="O159" s="186"/>
      <c r="P159" s="281"/>
      <c r="Q159" s="43"/>
      <c r="S159" s="273">
        <f t="shared" si="12"/>
        <v>0.17</v>
      </c>
      <c r="T159" s="56">
        <f t="shared" si="13"/>
        <v>0</v>
      </c>
    </row>
    <row r="160" spans="12:20" x14ac:dyDescent="0.2">
      <c r="L160" s="177"/>
      <c r="M160" s="185"/>
      <c r="N160" s="246"/>
      <c r="O160" s="186"/>
      <c r="P160" s="281"/>
      <c r="Q160" s="43"/>
      <c r="S160" s="273">
        <f t="shared" si="12"/>
        <v>0.17</v>
      </c>
      <c r="T160" s="56">
        <f t="shared" si="13"/>
        <v>0</v>
      </c>
    </row>
    <row r="161" spans="12:20" x14ac:dyDescent="0.2">
      <c r="L161" s="177"/>
      <c r="M161" s="185"/>
      <c r="N161" s="246"/>
      <c r="O161" s="186"/>
      <c r="P161" s="281"/>
      <c r="Q161" s="43"/>
      <c r="S161" s="273">
        <f t="shared" si="12"/>
        <v>0.17</v>
      </c>
      <c r="T161" s="56">
        <f t="shared" si="13"/>
        <v>0</v>
      </c>
    </row>
    <row r="162" spans="12:20" x14ac:dyDescent="0.2">
      <c r="L162" s="177"/>
      <c r="M162" s="185"/>
      <c r="N162" s="246"/>
      <c r="O162" s="186"/>
      <c r="P162" s="281"/>
      <c r="Q162" s="43"/>
      <c r="S162" s="273">
        <f t="shared" si="12"/>
        <v>0.17</v>
      </c>
      <c r="T162" s="56">
        <f t="shared" si="13"/>
        <v>0</v>
      </c>
    </row>
    <row r="163" spans="12:20" x14ac:dyDescent="0.2">
      <c r="L163" s="177"/>
      <c r="M163" s="185"/>
      <c r="N163" s="246"/>
      <c r="O163" s="186"/>
      <c r="P163" s="281"/>
      <c r="Q163" s="43"/>
      <c r="S163" s="273">
        <f t="shared" si="12"/>
        <v>0.17</v>
      </c>
      <c r="T163" s="56">
        <f t="shared" si="13"/>
        <v>0</v>
      </c>
    </row>
    <row r="164" spans="12:20" x14ac:dyDescent="0.2">
      <c r="L164" s="177"/>
      <c r="M164" s="185"/>
      <c r="N164" s="246"/>
      <c r="O164" s="186"/>
      <c r="P164" s="281"/>
      <c r="Q164" s="43"/>
      <c r="S164" s="273">
        <f t="shared" si="12"/>
        <v>0.17</v>
      </c>
      <c r="T164" s="56">
        <f t="shared" si="13"/>
        <v>0</v>
      </c>
    </row>
    <row r="165" spans="12:20" x14ac:dyDescent="0.2">
      <c r="L165" s="177"/>
      <c r="M165" s="185"/>
      <c r="N165" s="246"/>
      <c r="O165" s="186"/>
      <c r="P165" s="281"/>
      <c r="Q165" s="43"/>
      <c r="S165" s="273">
        <f t="shared" si="12"/>
        <v>0.17</v>
      </c>
      <c r="T165" s="56">
        <f t="shared" si="13"/>
        <v>0</v>
      </c>
    </row>
    <row r="166" spans="12:20" x14ac:dyDescent="0.2">
      <c r="L166" s="177"/>
      <c r="M166" s="185"/>
      <c r="N166" s="246"/>
      <c r="O166" s="186"/>
      <c r="P166" s="281"/>
      <c r="Q166" s="43"/>
      <c r="S166" s="273">
        <f t="shared" si="12"/>
        <v>0.17</v>
      </c>
      <c r="T166" s="56">
        <f t="shared" si="13"/>
        <v>0</v>
      </c>
    </row>
    <row r="167" spans="12:20" x14ac:dyDescent="0.2">
      <c r="L167" s="177"/>
      <c r="M167" s="185"/>
      <c r="N167" s="246"/>
      <c r="O167" s="186"/>
      <c r="P167" s="281"/>
      <c r="Q167" s="43"/>
      <c r="S167" s="273">
        <f t="shared" si="12"/>
        <v>0.17</v>
      </c>
      <c r="T167" s="56">
        <f t="shared" si="13"/>
        <v>0</v>
      </c>
    </row>
    <row r="168" spans="12:20" x14ac:dyDescent="0.2">
      <c r="L168" s="177"/>
      <c r="M168" s="185"/>
      <c r="N168" s="246"/>
      <c r="O168" s="186"/>
      <c r="P168" s="281"/>
      <c r="Q168" s="43"/>
      <c r="S168" s="273">
        <f t="shared" si="12"/>
        <v>0.17</v>
      </c>
      <c r="T168" s="56">
        <f t="shared" si="13"/>
        <v>0</v>
      </c>
    </row>
    <row r="169" spans="12:20" x14ac:dyDescent="0.2">
      <c r="L169" s="177"/>
      <c r="M169" s="185"/>
      <c r="N169" s="246"/>
      <c r="O169" s="186"/>
      <c r="P169" s="281"/>
      <c r="Q169" s="43"/>
      <c r="S169" s="273">
        <f t="shared" si="12"/>
        <v>0.17</v>
      </c>
      <c r="T169" s="56">
        <f t="shared" si="13"/>
        <v>0</v>
      </c>
    </row>
    <row r="170" spans="12:20" x14ac:dyDescent="0.2">
      <c r="L170" s="177"/>
      <c r="M170" s="185"/>
      <c r="N170" s="246"/>
      <c r="O170" s="186"/>
      <c r="P170" s="281"/>
      <c r="Q170" s="43"/>
      <c r="S170" s="273">
        <f t="shared" si="12"/>
        <v>0.17</v>
      </c>
      <c r="T170" s="56">
        <f t="shared" si="13"/>
        <v>0</v>
      </c>
    </row>
    <row r="171" spans="12:20" x14ac:dyDescent="0.2">
      <c r="L171" s="177"/>
      <c r="M171" s="185"/>
      <c r="N171" s="246"/>
      <c r="O171" s="186"/>
      <c r="P171" s="281"/>
      <c r="Q171" s="43"/>
      <c r="S171" s="273">
        <f t="shared" si="12"/>
        <v>0.17</v>
      </c>
      <c r="T171" s="56">
        <f t="shared" si="13"/>
        <v>0</v>
      </c>
    </row>
    <row r="172" spans="12:20" x14ac:dyDescent="0.2">
      <c r="L172" s="177"/>
      <c r="M172" s="185"/>
      <c r="N172" s="246"/>
      <c r="O172" s="186"/>
      <c r="P172" s="281"/>
      <c r="Q172" s="43"/>
      <c r="S172" s="273">
        <f t="shared" si="12"/>
        <v>0.17</v>
      </c>
      <c r="T172" s="56">
        <f t="shared" si="13"/>
        <v>0</v>
      </c>
    </row>
    <row r="173" spans="12:20" x14ac:dyDescent="0.2">
      <c r="L173" s="177"/>
      <c r="M173" s="185"/>
      <c r="N173" s="246"/>
      <c r="O173" s="186"/>
      <c r="P173" s="281"/>
      <c r="Q173" s="43"/>
      <c r="S173" s="273">
        <f t="shared" si="12"/>
        <v>0.17</v>
      </c>
      <c r="T173" s="56">
        <f t="shared" si="13"/>
        <v>0</v>
      </c>
    </row>
    <row r="174" spans="12:20" x14ac:dyDescent="0.2">
      <c r="L174" s="177"/>
      <c r="M174" s="185"/>
      <c r="N174" s="246"/>
      <c r="O174" s="186"/>
      <c r="P174" s="281"/>
      <c r="Q174" s="43"/>
      <c r="S174" s="273">
        <f t="shared" si="12"/>
        <v>0.17</v>
      </c>
      <c r="T174" s="56">
        <f t="shared" si="13"/>
        <v>0</v>
      </c>
    </row>
    <row r="175" spans="12:20" x14ac:dyDescent="0.2">
      <c r="L175" s="177"/>
      <c r="M175" s="185"/>
      <c r="N175" s="246"/>
      <c r="O175" s="186"/>
      <c r="P175" s="281"/>
      <c r="Q175" s="43"/>
      <c r="S175" s="273">
        <f t="shared" si="12"/>
        <v>0.17</v>
      </c>
      <c r="T175" s="56">
        <f t="shared" si="13"/>
        <v>0</v>
      </c>
    </row>
    <row r="176" spans="12:20" x14ac:dyDescent="0.2">
      <c r="L176" s="177"/>
      <c r="M176" s="185"/>
      <c r="N176" s="246"/>
      <c r="O176" s="186"/>
      <c r="P176" s="281"/>
      <c r="Q176" s="43"/>
      <c r="S176" s="273">
        <f t="shared" si="12"/>
        <v>0.17</v>
      </c>
      <c r="T176" s="56">
        <f t="shared" si="13"/>
        <v>0</v>
      </c>
    </row>
    <row r="177" spans="12:20" x14ac:dyDescent="0.2">
      <c r="L177" s="177"/>
      <c r="M177" s="185"/>
      <c r="N177" s="246"/>
      <c r="O177" s="186"/>
      <c r="P177" s="281"/>
      <c r="Q177" s="43"/>
      <c r="S177" s="273">
        <f t="shared" si="12"/>
        <v>0.17</v>
      </c>
      <c r="T177" s="56">
        <f t="shared" si="13"/>
        <v>0</v>
      </c>
    </row>
    <row r="178" spans="12:20" x14ac:dyDescent="0.2">
      <c r="L178" s="177"/>
      <c r="M178" s="185"/>
      <c r="N178" s="246"/>
      <c r="O178" s="186"/>
      <c r="P178" s="281"/>
      <c r="Q178" s="43"/>
      <c r="S178" s="273">
        <f t="shared" si="12"/>
        <v>0.17</v>
      </c>
      <c r="T178" s="56">
        <f t="shared" si="13"/>
        <v>0</v>
      </c>
    </row>
    <row r="179" spans="12:20" x14ac:dyDescent="0.2">
      <c r="L179" s="177"/>
      <c r="M179" s="185"/>
      <c r="N179" s="246"/>
      <c r="O179" s="186"/>
      <c r="P179" s="281"/>
      <c r="Q179" s="43"/>
      <c r="S179" s="273">
        <f t="shared" si="12"/>
        <v>0.17</v>
      </c>
      <c r="T179" s="56">
        <f t="shared" si="13"/>
        <v>0</v>
      </c>
    </row>
    <row r="180" spans="12:20" x14ac:dyDescent="0.2">
      <c r="L180" s="188"/>
      <c r="M180" s="185"/>
      <c r="N180" s="246"/>
      <c r="O180" s="185"/>
      <c r="P180" s="281"/>
      <c r="Q180" s="43"/>
      <c r="S180" s="273">
        <f t="shared" si="12"/>
        <v>0.17</v>
      </c>
      <c r="T180" s="56">
        <f t="shared" si="13"/>
        <v>0</v>
      </c>
    </row>
    <row r="181" spans="12:20" x14ac:dyDescent="0.2">
      <c r="L181" s="177"/>
      <c r="M181" s="185"/>
      <c r="N181" s="246"/>
      <c r="O181" s="186"/>
      <c r="P181" s="281"/>
      <c r="Q181" s="43"/>
      <c r="S181" s="273">
        <f t="shared" si="12"/>
        <v>0.17</v>
      </c>
      <c r="T181" s="56">
        <f t="shared" si="13"/>
        <v>0</v>
      </c>
    </row>
    <row r="182" spans="12:20" x14ac:dyDescent="0.2">
      <c r="L182" s="177"/>
      <c r="M182" s="185"/>
      <c r="N182" s="246"/>
      <c r="O182" s="186"/>
      <c r="P182" s="281"/>
      <c r="Q182" s="43"/>
      <c r="S182" s="273">
        <f t="shared" si="12"/>
        <v>0.17</v>
      </c>
      <c r="T182" s="56">
        <f t="shared" si="13"/>
        <v>0</v>
      </c>
    </row>
    <row r="183" spans="12:20" x14ac:dyDescent="0.2">
      <c r="L183" s="177"/>
      <c r="M183" s="185"/>
      <c r="N183" s="246"/>
      <c r="O183" s="186"/>
      <c r="P183" s="281"/>
      <c r="Q183" s="43"/>
      <c r="S183" s="273">
        <f t="shared" si="12"/>
        <v>0.17</v>
      </c>
      <c r="T183" s="56">
        <f t="shared" si="13"/>
        <v>0</v>
      </c>
    </row>
    <row r="184" spans="12:20" x14ac:dyDescent="0.2">
      <c r="L184" s="177"/>
      <c r="M184" s="185"/>
      <c r="N184" s="246"/>
      <c r="O184" s="186"/>
      <c r="P184" s="281"/>
      <c r="Q184" s="43"/>
      <c r="S184" s="273">
        <f t="shared" si="12"/>
        <v>0.17</v>
      </c>
      <c r="T184" s="56">
        <f t="shared" si="13"/>
        <v>0</v>
      </c>
    </row>
    <row r="185" spans="12:20" x14ac:dyDescent="0.2">
      <c r="L185" s="177"/>
      <c r="M185" s="185"/>
      <c r="N185" s="246"/>
      <c r="O185" s="186"/>
      <c r="P185" s="281"/>
      <c r="Q185" s="43"/>
      <c r="S185" s="273">
        <f t="shared" si="12"/>
        <v>0.17</v>
      </c>
      <c r="T185" s="56">
        <f t="shared" si="13"/>
        <v>0</v>
      </c>
    </row>
    <row r="186" spans="12:20" x14ac:dyDescent="0.2">
      <c r="L186" s="177"/>
      <c r="M186" s="185"/>
      <c r="N186" s="246"/>
      <c r="O186" s="186"/>
      <c r="P186" s="281"/>
      <c r="Q186" s="43"/>
      <c r="S186" s="273">
        <f t="shared" si="12"/>
        <v>0.17</v>
      </c>
      <c r="T186" s="56">
        <f t="shared" si="13"/>
        <v>0</v>
      </c>
    </row>
    <row r="187" spans="12:20" x14ac:dyDescent="0.2">
      <c r="L187" s="177"/>
      <c r="M187" s="185"/>
      <c r="N187" s="246"/>
      <c r="O187" s="186"/>
      <c r="P187" s="281"/>
      <c r="Q187" s="43"/>
      <c r="S187" s="273">
        <f t="shared" si="12"/>
        <v>0.17</v>
      </c>
      <c r="T187" s="56">
        <f t="shared" si="13"/>
        <v>0</v>
      </c>
    </row>
    <row r="188" spans="12:20" x14ac:dyDescent="0.2">
      <c r="L188" s="177"/>
      <c r="M188" s="185"/>
      <c r="N188" s="246"/>
      <c r="O188" s="186"/>
      <c r="P188" s="281"/>
      <c r="Q188" s="43"/>
      <c r="S188" s="273">
        <f t="shared" si="12"/>
        <v>0.17</v>
      </c>
      <c r="T188" s="56">
        <f t="shared" si="13"/>
        <v>0</v>
      </c>
    </row>
    <row r="189" spans="12:20" x14ac:dyDescent="0.2">
      <c r="L189" s="177"/>
      <c r="M189" s="185"/>
      <c r="N189" s="246"/>
      <c r="O189" s="186"/>
      <c r="P189" s="281"/>
      <c r="Q189" s="43"/>
      <c r="S189" s="273">
        <f t="shared" si="12"/>
        <v>0.17</v>
      </c>
      <c r="T189" s="56">
        <f t="shared" si="13"/>
        <v>0</v>
      </c>
    </row>
    <row r="190" spans="12:20" x14ac:dyDescent="0.2">
      <c r="L190" s="177"/>
      <c r="M190" s="185"/>
      <c r="N190" s="246"/>
      <c r="O190" s="186"/>
      <c r="P190" s="281"/>
      <c r="Q190" s="43"/>
      <c r="S190" s="273">
        <f t="shared" si="12"/>
        <v>0.17</v>
      </c>
      <c r="T190" s="56">
        <f t="shared" si="13"/>
        <v>0</v>
      </c>
    </row>
    <row r="191" spans="12:20" x14ac:dyDescent="0.2">
      <c r="L191" s="177"/>
      <c r="M191" s="185"/>
      <c r="N191" s="246"/>
      <c r="O191" s="186"/>
      <c r="P191" s="281"/>
      <c r="Q191" s="43"/>
      <c r="S191" s="273">
        <f t="shared" si="12"/>
        <v>0.17</v>
      </c>
      <c r="T191" s="56">
        <f t="shared" si="13"/>
        <v>0</v>
      </c>
    </row>
    <row r="192" spans="12:20" x14ac:dyDescent="0.2">
      <c r="L192" s="177"/>
      <c r="M192" s="185"/>
      <c r="N192" s="246"/>
      <c r="O192" s="186"/>
      <c r="P192" s="281"/>
      <c r="Q192" s="43"/>
      <c r="S192" s="273">
        <f t="shared" si="12"/>
        <v>0.17</v>
      </c>
      <c r="T192" s="56">
        <f t="shared" si="13"/>
        <v>0</v>
      </c>
    </row>
    <row r="193" spans="12:20" x14ac:dyDescent="0.2">
      <c r="L193" s="177"/>
      <c r="M193" s="185"/>
      <c r="N193" s="246"/>
      <c r="O193" s="186"/>
      <c r="P193" s="281"/>
      <c r="Q193" s="43"/>
      <c r="S193" s="273">
        <f t="shared" si="12"/>
        <v>0.17</v>
      </c>
      <c r="T193" s="56">
        <f t="shared" si="13"/>
        <v>0</v>
      </c>
    </row>
    <row r="194" spans="12:20" x14ac:dyDescent="0.2">
      <c r="L194" s="177"/>
      <c r="M194" s="185"/>
      <c r="N194" s="246"/>
      <c r="O194" s="186"/>
      <c r="P194" s="281"/>
      <c r="Q194" s="43"/>
      <c r="S194" s="273">
        <f t="shared" si="12"/>
        <v>0.17</v>
      </c>
      <c r="T194" s="56">
        <f t="shared" si="13"/>
        <v>0</v>
      </c>
    </row>
    <row r="195" spans="12:20" x14ac:dyDescent="0.2">
      <c r="L195" s="177"/>
      <c r="M195" s="185"/>
      <c r="N195" s="246"/>
      <c r="O195" s="186"/>
      <c r="P195" s="281"/>
      <c r="Q195" s="43"/>
      <c r="S195" s="273">
        <f t="shared" si="12"/>
        <v>0.17</v>
      </c>
      <c r="T195" s="56">
        <f t="shared" si="13"/>
        <v>0</v>
      </c>
    </row>
    <row r="196" spans="12:20" x14ac:dyDescent="0.2">
      <c r="L196" s="177"/>
      <c r="M196" s="185"/>
      <c r="N196" s="246"/>
      <c r="O196" s="186"/>
      <c r="P196" s="281"/>
      <c r="Q196" s="43"/>
      <c r="S196" s="273">
        <f t="shared" si="12"/>
        <v>0.17</v>
      </c>
      <c r="T196" s="56">
        <f t="shared" si="13"/>
        <v>0</v>
      </c>
    </row>
    <row r="197" spans="12:20" x14ac:dyDescent="0.2">
      <c r="L197" s="177"/>
      <c r="M197" s="185"/>
      <c r="N197" s="246"/>
      <c r="O197" s="186"/>
      <c r="P197" s="281"/>
      <c r="Q197" s="43"/>
      <c r="S197" s="273">
        <f t="shared" si="12"/>
        <v>0.17</v>
      </c>
      <c r="T197" s="56">
        <f t="shared" si="13"/>
        <v>0</v>
      </c>
    </row>
    <row r="198" spans="12:20" x14ac:dyDescent="0.2">
      <c r="L198" s="177"/>
      <c r="M198" s="185"/>
      <c r="N198" s="246"/>
      <c r="O198" s="186"/>
      <c r="P198" s="281"/>
      <c r="Q198" s="43"/>
      <c r="S198" s="273">
        <f t="shared" si="12"/>
        <v>0.17</v>
      </c>
      <c r="T198" s="56">
        <f t="shared" si="13"/>
        <v>0</v>
      </c>
    </row>
    <row r="199" spans="12:20" x14ac:dyDescent="0.2">
      <c r="L199" s="177"/>
      <c r="M199" s="185"/>
      <c r="N199" s="246"/>
      <c r="O199" s="186"/>
      <c r="P199" s="281"/>
      <c r="Q199" s="43"/>
      <c r="S199" s="273">
        <f t="shared" si="12"/>
        <v>0.17</v>
      </c>
      <c r="T199" s="56">
        <f t="shared" si="13"/>
        <v>0</v>
      </c>
    </row>
    <row r="200" spans="12:20" x14ac:dyDescent="0.2">
      <c r="L200" s="177"/>
      <c r="M200" s="185"/>
      <c r="N200" s="246"/>
      <c r="O200" s="186"/>
      <c r="P200" s="281"/>
      <c r="Q200" s="43"/>
      <c r="S200" s="273">
        <f t="shared" si="12"/>
        <v>0.17</v>
      </c>
      <c r="T200" s="56">
        <f t="shared" si="13"/>
        <v>0</v>
      </c>
    </row>
    <row r="201" spans="12:20" x14ac:dyDescent="0.2">
      <c r="L201" s="177"/>
      <c r="M201" s="185"/>
      <c r="N201" s="246"/>
      <c r="O201" s="186"/>
      <c r="P201" s="281"/>
      <c r="Q201" s="43"/>
      <c r="S201" s="273">
        <f t="shared" si="12"/>
        <v>0.17</v>
      </c>
      <c r="T201" s="56">
        <f t="shared" si="13"/>
        <v>0</v>
      </c>
    </row>
    <row r="202" spans="12:20" x14ac:dyDescent="0.2">
      <c r="L202" s="177"/>
      <c r="M202" s="185"/>
      <c r="N202" s="246"/>
      <c r="O202" s="186"/>
      <c r="P202" s="281"/>
      <c r="Q202" s="43"/>
      <c r="S202" s="273">
        <f t="shared" si="12"/>
        <v>0.17</v>
      </c>
      <c r="T202" s="56">
        <f t="shared" si="13"/>
        <v>0</v>
      </c>
    </row>
    <row r="203" spans="12:20" x14ac:dyDescent="0.2">
      <c r="L203" s="177"/>
      <c r="M203" s="185"/>
      <c r="N203" s="246"/>
      <c r="O203" s="186"/>
      <c r="P203" s="281"/>
      <c r="Q203" s="43"/>
      <c r="S203" s="273">
        <f t="shared" ref="S203:S266" si="14">$AG$2</f>
        <v>0.17</v>
      </c>
      <c r="T203" s="56">
        <f t="shared" ref="T203:T266" si="15">IF(M203=$AC$10,N203-N203/(1+S203),0)</f>
        <v>0</v>
      </c>
    </row>
    <row r="204" spans="12:20" x14ac:dyDescent="0.2">
      <c r="L204" s="177"/>
      <c r="M204" s="185"/>
      <c r="N204" s="246"/>
      <c r="O204" s="186"/>
      <c r="P204" s="281"/>
      <c r="Q204" s="43"/>
      <c r="S204" s="273">
        <f t="shared" si="14"/>
        <v>0.17</v>
      </c>
      <c r="T204" s="56">
        <f t="shared" si="15"/>
        <v>0</v>
      </c>
    </row>
    <row r="205" spans="12:20" x14ac:dyDescent="0.2">
      <c r="L205" s="177"/>
      <c r="M205" s="185"/>
      <c r="N205" s="246"/>
      <c r="O205" s="186"/>
      <c r="P205" s="281"/>
      <c r="Q205" s="43"/>
      <c r="S205" s="273">
        <f t="shared" si="14"/>
        <v>0.17</v>
      </c>
      <c r="T205" s="56">
        <f t="shared" si="15"/>
        <v>0</v>
      </c>
    </row>
    <row r="206" spans="12:20" x14ac:dyDescent="0.2">
      <c r="L206" s="177"/>
      <c r="M206" s="185"/>
      <c r="N206" s="246"/>
      <c r="O206" s="186"/>
      <c r="P206" s="281"/>
      <c r="Q206" s="43"/>
      <c r="S206" s="273">
        <f t="shared" si="14"/>
        <v>0.17</v>
      </c>
      <c r="T206" s="56">
        <f t="shared" si="15"/>
        <v>0</v>
      </c>
    </row>
    <row r="207" spans="12:20" x14ac:dyDescent="0.2">
      <c r="L207" s="177"/>
      <c r="M207" s="185"/>
      <c r="N207" s="246"/>
      <c r="O207" s="186"/>
      <c r="P207" s="281"/>
      <c r="Q207" s="43"/>
      <c r="S207" s="273">
        <f t="shared" si="14"/>
        <v>0.17</v>
      </c>
      <c r="T207" s="56">
        <f t="shared" si="15"/>
        <v>0</v>
      </c>
    </row>
    <row r="208" spans="12:20" x14ac:dyDescent="0.2">
      <c r="L208" s="177"/>
      <c r="M208" s="185"/>
      <c r="N208" s="246"/>
      <c r="O208" s="186"/>
      <c r="P208" s="281"/>
      <c r="Q208" s="43"/>
      <c r="S208" s="273">
        <f t="shared" si="14"/>
        <v>0.17</v>
      </c>
      <c r="T208" s="56">
        <f t="shared" si="15"/>
        <v>0</v>
      </c>
    </row>
    <row r="209" spans="12:20" x14ac:dyDescent="0.2">
      <c r="L209" s="177"/>
      <c r="M209" s="185"/>
      <c r="N209" s="246"/>
      <c r="O209" s="186"/>
      <c r="P209" s="281"/>
      <c r="Q209" s="43"/>
      <c r="S209" s="273">
        <f t="shared" si="14"/>
        <v>0.17</v>
      </c>
      <c r="T209" s="56">
        <f t="shared" si="15"/>
        <v>0</v>
      </c>
    </row>
    <row r="210" spans="12:20" x14ac:dyDescent="0.2">
      <c r="L210" s="177"/>
      <c r="M210" s="185"/>
      <c r="N210" s="246"/>
      <c r="O210" s="186"/>
      <c r="P210" s="281"/>
      <c r="Q210" s="43"/>
      <c r="S210" s="273">
        <f t="shared" si="14"/>
        <v>0.17</v>
      </c>
      <c r="T210" s="56">
        <f t="shared" si="15"/>
        <v>0</v>
      </c>
    </row>
    <row r="211" spans="12:20" x14ac:dyDescent="0.2">
      <c r="L211" s="177"/>
      <c r="M211" s="185"/>
      <c r="N211" s="246"/>
      <c r="O211" s="186"/>
      <c r="P211" s="281"/>
      <c r="Q211" s="43"/>
      <c r="S211" s="273">
        <f t="shared" si="14"/>
        <v>0.17</v>
      </c>
      <c r="T211" s="56">
        <f t="shared" si="15"/>
        <v>0</v>
      </c>
    </row>
    <row r="212" spans="12:20" x14ac:dyDescent="0.2">
      <c r="L212" s="177"/>
      <c r="M212" s="185"/>
      <c r="N212" s="246"/>
      <c r="O212" s="186"/>
      <c r="P212" s="281"/>
      <c r="Q212" s="43"/>
      <c r="S212" s="273">
        <f t="shared" si="14"/>
        <v>0.17</v>
      </c>
      <c r="T212" s="56">
        <f t="shared" si="15"/>
        <v>0</v>
      </c>
    </row>
    <row r="213" spans="12:20" x14ac:dyDescent="0.2">
      <c r="L213" s="188"/>
      <c r="M213" s="185"/>
      <c r="N213" s="246"/>
      <c r="O213" s="185"/>
      <c r="P213" s="281"/>
      <c r="Q213" s="43"/>
      <c r="S213" s="273">
        <f t="shared" si="14"/>
        <v>0.17</v>
      </c>
      <c r="T213" s="56">
        <f t="shared" si="15"/>
        <v>0</v>
      </c>
    </row>
    <row r="214" spans="12:20" x14ac:dyDescent="0.2">
      <c r="L214" s="177"/>
      <c r="M214" s="185"/>
      <c r="N214" s="246"/>
      <c r="O214" s="186"/>
      <c r="P214" s="281"/>
      <c r="Q214" s="43"/>
      <c r="S214" s="273">
        <f t="shared" si="14"/>
        <v>0.17</v>
      </c>
      <c r="T214" s="56">
        <f t="shared" si="15"/>
        <v>0</v>
      </c>
    </row>
    <row r="215" spans="12:20" x14ac:dyDescent="0.2">
      <c r="L215" s="177"/>
      <c r="M215" s="185"/>
      <c r="N215" s="246"/>
      <c r="O215" s="186"/>
      <c r="P215" s="281"/>
      <c r="Q215" s="43"/>
      <c r="S215" s="273">
        <f t="shared" si="14"/>
        <v>0.17</v>
      </c>
      <c r="T215" s="56">
        <f t="shared" si="15"/>
        <v>0</v>
      </c>
    </row>
    <row r="216" spans="12:20" x14ac:dyDescent="0.2">
      <c r="L216" s="177"/>
      <c r="M216" s="185"/>
      <c r="N216" s="246"/>
      <c r="O216" s="186"/>
      <c r="P216" s="281"/>
      <c r="Q216" s="43"/>
      <c r="S216" s="273">
        <f t="shared" si="14"/>
        <v>0.17</v>
      </c>
      <c r="T216" s="56">
        <f t="shared" si="15"/>
        <v>0</v>
      </c>
    </row>
    <row r="217" spans="12:20" x14ac:dyDescent="0.2">
      <c r="L217" s="177"/>
      <c r="M217" s="185"/>
      <c r="N217" s="246"/>
      <c r="O217" s="186"/>
      <c r="P217" s="281"/>
      <c r="Q217" s="43"/>
      <c r="S217" s="273">
        <f t="shared" si="14"/>
        <v>0.17</v>
      </c>
      <c r="T217" s="56">
        <f t="shared" si="15"/>
        <v>0</v>
      </c>
    </row>
    <row r="218" spans="12:20" x14ac:dyDescent="0.2">
      <c r="L218" s="177"/>
      <c r="M218" s="185"/>
      <c r="N218" s="246"/>
      <c r="O218" s="186"/>
      <c r="P218" s="281"/>
      <c r="Q218" s="43"/>
      <c r="S218" s="273">
        <f t="shared" si="14"/>
        <v>0.17</v>
      </c>
      <c r="T218" s="56">
        <f t="shared" si="15"/>
        <v>0</v>
      </c>
    </row>
    <row r="219" spans="12:20" x14ac:dyDescent="0.2">
      <c r="L219" s="177"/>
      <c r="M219" s="185"/>
      <c r="N219" s="246"/>
      <c r="O219" s="186"/>
      <c r="P219" s="281"/>
      <c r="Q219" s="43"/>
      <c r="S219" s="273">
        <f t="shared" si="14"/>
        <v>0.17</v>
      </c>
      <c r="T219" s="56">
        <f t="shared" si="15"/>
        <v>0</v>
      </c>
    </row>
    <row r="220" spans="12:20" x14ac:dyDescent="0.2">
      <c r="L220" s="177"/>
      <c r="M220" s="185"/>
      <c r="N220" s="246"/>
      <c r="O220" s="186"/>
      <c r="P220" s="281"/>
      <c r="Q220" s="43"/>
      <c r="S220" s="273">
        <f t="shared" si="14"/>
        <v>0.17</v>
      </c>
      <c r="T220" s="56">
        <f t="shared" si="15"/>
        <v>0</v>
      </c>
    </row>
    <row r="221" spans="12:20" x14ac:dyDescent="0.2">
      <c r="L221" s="177"/>
      <c r="M221" s="185"/>
      <c r="N221" s="246"/>
      <c r="O221" s="186"/>
      <c r="P221" s="281"/>
      <c r="Q221" s="43"/>
      <c r="S221" s="273">
        <f t="shared" si="14"/>
        <v>0.17</v>
      </c>
      <c r="T221" s="56">
        <f t="shared" si="15"/>
        <v>0</v>
      </c>
    </row>
    <row r="222" spans="12:20" x14ac:dyDescent="0.2">
      <c r="L222" s="177"/>
      <c r="M222" s="185"/>
      <c r="N222" s="246"/>
      <c r="O222" s="186"/>
      <c r="P222" s="281"/>
      <c r="Q222" s="43"/>
      <c r="S222" s="273">
        <f t="shared" si="14"/>
        <v>0.17</v>
      </c>
      <c r="T222" s="56">
        <f t="shared" si="15"/>
        <v>0</v>
      </c>
    </row>
    <row r="223" spans="12:20" x14ac:dyDescent="0.2">
      <c r="L223" s="177"/>
      <c r="M223" s="185"/>
      <c r="N223" s="246"/>
      <c r="O223" s="186"/>
      <c r="P223" s="281"/>
      <c r="Q223" s="43"/>
      <c r="S223" s="273">
        <f t="shared" si="14"/>
        <v>0.17</v>
      </c>
      <c r="T223" s="56">
        <f t="shared" si="15"/>
        <v>0</v>
      </c>
    </row>
    <row r="224" spans="12:20" x14ac:dyDescent="0.2">
      <c r="L224" s="177"/>
      <c r="M224" s="185"/>
      <c r="N224" s="246"/>
      <c r="O224" s="186"/>
      <c r="P224" s="281"/>
      <c r="Q224" s="43"/>
      <c r="S224" s="273">
        <f t="shared" si="14"/>
        <v>0.17</v>
      </c>
      <c r="T224" s="56">
        <f t="shared" si="15"/>
        <v>0</v>
      </c>
    </row>
    <row r="225" spans="12:20" x14ac:dyDescent="0.2">
      <c r="L225" s="177"/>
      <c r="M225" s="185"/>
      <c r="N225" s="246"/>
      <c r="O225" s="186"/>
      <c r="P225" s="281"/>
      <c r="Q225" s="43"/>
      <c r="S225" s="273">
        <f t="shared" si="14"/>
        <v>0.17</v>
      </c>
      <c r="T225" s="56">
        <f t="shared" si="15"/>
        <v>0</v>
      </c>
    </row>
    <row r="226" spans="12:20" x14ac:dyDescent="0.2">
      <c r="L226" s="177"/>
      <c r="M226" s="185"/>
      <c r="N226" s="246"/>
      <c r="O226" s="186"/>
      <c r="P226" s="281"/>
      <c r="Q226" s="43"/>
      <c r="S226" s="273">
        <f t="shared" si="14"/>
        <v>0.17</v>
      </c>
      <c r="T226" s="56">
        <f t="shared" si="15"/>
        <v>0</v>
      </c>
    </row>
    <row r="227" spans="12:20" x14ac:dyDescent="0.2">
      <c r="L227" s="177"/>
      <c r="M227" s="185"/>
      <c r="N227" s="246"/>
      <c r="O227" s="186"/>
      <c r="P227" s="281"/>
      <c r="Q227" s="43"/>
      <c r="S227" s="273">
        <f t="shared" si="14"/>
        <v>0.17</v>
      </c>
      <c r="T227" s="56">
        <f t="shared" si="15"/>
        <v>0</v>
      </c>
    </row>
    <row r="228" spans="12:20" x14ac:dyDescent="0.2">
      <c r="L228" s="177"/>
      <c r="M228" s="185"/>
      <c r="N228" s="246"/>
      <c r="O228" s="186"/>
      <c r="P228" s="281"/>
      <c r="Q228" s="43"/>
      <c r="S228" s="273">
        <f t="shared" si="14"/>
        <v>0.17</v>
      </c>
      <c r="T228" s="56">
        <f t="shared" si="15"/>
        <v>0</v>
      </c>
    </row>
    <row r="229" spans="12:20" x14ac:dyDescent="0.2">
      <c r="L229" s="177"/>
      <c r="M229" s="185"/>
      <c r="N229" s="246"/>
      <c r="O229" s="186"/>
      <c r="P229" s="281"/>
      <c r="Q229" s="43"/>
      <c r="S229" s="273">
        <f t="shared" si="14"/>
        <v>0.17</v>
      </c>
      <c r="T229" s="56">
        <f t="shared" si="15"/>
        <v>0</v>
      </c>
    </row>
    <row r="230" spans="12:20" x14ac:dyDescent="0.2">
      <c r="L230" s="177"/>
      <c r="M230" s="185"/>
      <c r="N230" s="246"/>
      <c r="O230" s="186"/>
      <c r="P230" s="281"/>
      <c r="Q230" s="43"/>
      <c r="S230" s="273">
        <f t="shared" si="14"/>
        <v>0.17</v>
      </c>
      <c r="T230" s="56">
        <f t="shared" si="15"/>
        <v>0</v>
      </c>
    </row>
    <row r="231" spans="12:20" x14ac:dyDescent="0.2">
      <c r="L231" s="177"/>
      <c r="M231" s="185"/>
      <c r="N231" s="246"/>
      <c r="O231" s="186"/>
      <c r="P231" s="281"/>
      <c r="Q231" s="43"/>
      <c r="S231" s="273">
        <f t="shared" si="14"/>
        <v>0.17</v>
      </c>
      <c r="T231" s="56">
        <f t="shared" si="15"/>
        <v>0</v>
      </c>
    </row>
    <row r="232" spans="12:20" x14ac:dyDescent="0.2">
      <c r="L232" s="177"/>
      <c r="M232" s="185"/>
      <c r="N232" s="246"/>
      <c r="O232" s="186"/>
      <c r="P232" s="281"/>
      <c r="Q232" s="43"/>
      <c r="S232" s="273">
        <f t="shared" si="14"/>
        <v>0.17</v>
      </c>
      <c r="T232" s="56">
        <f t="shared" si="15"/>
        <v>0</v>
      </c>
    </row>
    <row r="233" spans="12:20" x14ac:dyDescent="0.2">
      <c r="L233" s="177"/>
      <c r="M233" s="185"/>
      <c r="N233" s="246"/>
      <c r="O233" s="186"/>
      <c r="P233" s="281"/>
      <c r="Q233" s="43"/>
      <c r="S233" s="273">
        <f t="shared" si="14"/>
        <v>0.17</v>
      </c>
      <c r="T233" s="56">
        <f t="shared" si="15"/>
        <v>0</v>
      </c>
    </row>
    <row r="234" spans="12:20" x14ac:dyDescent="0.2">
      <c r="L234" s="177"/>
      <c r="M234" s="185"/>
      <c r="N234" s="246"/>
      <c r="O234" s="186"/>
      <c r="P234" s="281"/>
      <c r="Q234" s="43"/>
      <c r="S234" s="273">
        <f t="shared" si="14"/>
        <v>0.17</v>
      </c>
      <c r="T234" s="56">
        <f t="shared" si="15"/>
        <v>0</v>
      </c>
    </row>
    <row r="235" spans="12:20" x14ac:dyDescent="0.2">
      <c r="L235" s="177"/>
      <c r="M235" s="185"/>
      <c r="N235" s="246"/>
      <c r="O235" s="186"/>
      <c r="P235" s="281"/>
      <c r="Q235" s="43"/>
      <c r="S235" s="273">
        <f t="shared" si="14"/>
        <v>0.17</v>
      </c>
      <c r="T235" s="56">
        <f t="shared" si="15"/>
        <v>0</v>
      </c>
    </row>
    <row r="236" spans="12:20" x14ac:dyDescent="0.2">
      <c r="L236" s="177"/>
      <c r="M236" s="185"/>
      <c r="N236" s="246"/>
      <c r="O236" s="186"/>
      <c r="P236" s="281"/>
      <c r="Q236" s="43"/>
      <c r="S236" s="273">
        <f t="shared" si="14"/>
        <v>0.17</v>
      </c>
      <c r="T236" s="56">
        <f t="shared" si="15"/>
        <v>0</v>
      </c>
    </row>
    <row r="237" spans="12:20" x14ac:dyDescent="0.2">
      <c r="L237" s="177"/>
      <c r="M237" s="185"/>
      <c r="N237" s="246"/>
      <c r="O237" s="186"/>
      <c r="P237" s="281"/>
      <c r="Q237" s="43"/>
      <c r="S237" s="273">
        <f t="shared" si="14"/>
        <v>0.17</v>
      </c>
      <c r="T237" s="56">
        <f t="shared" si="15"/>
        <v>0</v>
      </c>
    </row>
    <row r="238" spans="12:20" x14ac:dyDescent="0.2">
      <c r="L238" s="177"/>
      <c r="M238" s="185"/>
      <c r="N238" s="246"/>
      <c r="O238" s="186"/>
      <c r="P238" s="281"/>
      <c r="Q238" s="43"/>
      <c r="S238" s="273">
        <f t="shared" si="14"/>
        <v>0.17</v>
      </c>
      <c r="T238" s="56">
        <f t="shared" si="15"/>
        <v>0</v>
      </c>
    </row>
    <row r="239" spans="12:20" x14ac:dyDescent="0.2">
      <c r="L239" s="177"/>
      <c r="M239" s="185"/>
      <c r="N239" s="246"/>
      <c r="O239" s="186"/>
      <c r="P239" s="281"/>
      <c r="Q239" s="43"/>
      <c r="S239" s="273">
        <f t="shared" si="14"/>
        <v>0.17</v>
      </c>
      <c r="T239" s="56">
        <f t="shared" si="15"/>
        <v>0</v>
      </c>
    </row>
    <row r="240" spans="12:20" x14ac:dyDescent="0.2">
      <c r="L240" s="177"/>
      <c r="M240" s="185"/>
      <c r="N240" s="246"/>
      <c r="O240" s="186"/>
      <c r="P240" s="281"/>
      <c r="Q240" s="43"/>
      <c r="S240" s="273">
        <f t="shared" si="14"/>
        <v>0.17</v>
      </c>
      <c r="T240" s="56">
        <f t="shared" si="15"/>
        <v>0</v>
      </c>
    </row>
    <row r="241" spans="12:20" x14ac:dyDescent="0.2">
      <c r="L241" s="177"/>
      <c r="M241" s="185"/>
      <c r="N241" s="246"/>
      <c r="O241" s="186"/>
      <c r="P241" s="281"/>
      <c r="Q241" s="43"/>
      <c r="S241" s="273">
        <f t="shared" si="14"/>
        <v>0.17</v>
      </c>
      <c r="T241" s="56">
        <f t="shared" si="15"/>
        <v>0</v>
      </c>
    </row>
    <row r="242" spans="12:20" x14ac:dyDescent="0.2">
      <c r="L242" s="177"/>
      <c r="M242" s="185"/>
      <c r="N242" s="246"/>
      <c r="O242" s="186"/>
      <c r="P242" s="281"/>
      <c r="Q242" s="43"/>
      <c r="S242" s="273">
        <f t="shared" si="14"/>
        <v>0.17</v>
      </c>
      <c r="T242" s="56">
        <f t="shared" si="15"/>
        <v>0</v>
      </c>
    </row>
    <row r="243" spans="12:20" x14ac:dyDescent="0.2">
      <c r="L243" s="177"/>
      <c r="M243" s="185"/>
      <c r="N243" s="246"/>
      <c r="O243" s="186"/>
      <c r="P243" s="281"/>
      <c r="Q243" s="43"/>
      <c r="S243" s="273">
        <f t="shared" si="14"/>
        <v>0.17</v>
      </c>
      <c r="T243" s="56">
        <f t="shared" si="15"/>
        <v>0</v>
      </c>
    </row>
    <row r="244" spans="12:20" x14ac:dyDescent="0.2">
      <c r="L244" s="177"/>
      <c r="M244" s="185"/>
      <c r="N244" s="246"/>
      <c r="O244" s="186"/>
      <c r="P244" s="281"/>
      <c r="Q244" s="43"/>
      <c r="S244" s="273">
        <f t="shared" si="14"/>
        <v>0.17</v>
      </c>
      <c r="T244" s="56">
        <f t="shared" si="15"/>
        <v>0</v>
      </c>
    </row>
    <row r="245" spans="12:20" x14ac:dyDescent="0.2">
      <c r="L245" s="177"/>
      <c r="M245" s="185"/>
      <c r="N245" s="246"/>
      <c r="O245" s="186"/>
      <c r="P245" s="281"/>
      <c r="Q245" s="43"/>
      <c r="S245" s="273">
        <f t="shared" si="14"/>
        <v>0.17</v>
      </c>
      <c r="T245" s="56">
        <f t="shared" si="15"/>
        <v>0</v>
      </c>
    </row>
    <row r="246" spans="12:20" x14ac:dyDescent="0.2">
      <c r="L246" s="177"/>
      <c r="M246" s="185"/>
      <c r="N246" s="246"/>
      <c r="O246" s="186"/>
      <c r="P246" s="281"/>
      <c r="Q246" s="43"/>
      <c r="S246" s="273">
        <f t="shared" si="14"/>
        <v>0.17</v>
      </c>
      <c r="T246" s="56">
        <f t="shared" si="15"/>
        <v>0</v>
      </c>
    </row>
    <row r="247" spans="12:20" x14ac:dyDescent="0.2">
      <c r="L247" s="188"/>
      <c r="M247" s="185"/>
      <c r="N247" s="246"/>
      <c r="O247" s="185"/>
      <c r="P247" s="281"/>
      <c r="Q247" s="43"/>
      <c r="S247" s="273">
        <f t="shared" si="14"/>
        <v>0.17</v>
      </c>
      <c r="T247" s="56">
        <f t="shared" si="15"/>
        <v>0</v>
      </c>
    </row>
    <row r="248" spans="12:20" x14ac:dyDescent="0.2">
      <c r="L248" s="177"/>
      <c r="M248" s="185"/>
      <c r="N248" s="246"/>
      <c r="O248" s="186"/>
      <c r="P248" s="281"/>
      <c r="Q248" s="43"/>
      <c r="S248" s="273">
        <f t="shared" si="14"/>
        <v>0.17</v>
      </c>
      <c r="T248" s="56">
        <f t="shared" si="15"/>
        <v>0</v>
      </c>
    </row>
    <row r="249" spans="12:20" x14ac:dyDescent="0.2">
      <c r="L249" s="177"/>
      <c r="M249" s="185"/>
      <c r="N249" s="246"/>
      <c r="O249" s="186"/>
      <c r="P249" s="281"/>
      <c r="Q249" s="43"/>
      <c r="S249" s="273">
        <f t="shared" si="14"/>
        <v>0.17</v>
      </c>
      <c r="T249" s="56">
        <f t="shared" si="15"/>
        <v>0</v>
      </c>
    </row>
    <row r="250" spans="12:20" x14ac:dyDescent="0.2">
      <c r="L250" s="177"/>
      <c r="M250" s="185"/>
      <c r="N250" s="246"/>
      <c r="O250" s="186"/>
      <c r="P250" s="281"/>
      <c r="Q250" s="43"/>
      <c r="S250" s="273">
        <f t="shared" si="14"/>
        <v>0.17</v>
      </c>
      <c r="T250" s="56">
        <f t="shared" si="15"/>
        <v>0</v>
      </c>
    </row>
    <row r="251" spans="12:20" x14ac:dyDescent="0.2">
      <c r="L251" s="177"/>
      <c r="M251" s="185"/>
      <c r="N251" s="246"/>
      <c r="O251" s="186"/>
      <c r="P251" s="281"/>
      <c r="Q251" s="43"/>
      <c r="S251" s="273">
        <f t="shared" si="14"/>
        <v>0.17</v>
      </c>
      <c r="T251" s="56">
        <f t="shared" si="15"/>
        <v>0</v>
      </c>
    </row>
    <row r="252" spans="12:20" x14ac:dyDescent="0.2">
      <c r="L252" s="177"/>
      <c r="M252" s="185"/>
      <c r="N252" s="246"/>
      <c r="O252" s="186"/>
      <c r="P252" s="281"/>
      <c r="Q252" s="43"/>
      <c r="S252" s="273">
        <f t="shared" si="14"/>
        <v>0.17</v>
      </c>
      <c r="T252" s="56">
        <f t="shared" si="15"/>
        <v>0</v>
      </c>
    </row>
    <row r="253" spans="12:20" x14ac:dyDescent="0.2">
      <c r="L253" s="177"/>
      <c r="M253" s="185"/>
      <c r="N253" s="246"/>
      <c r="O253" s="186"/>
      <c r="P253" s="281"/>
      <c r="Q253" s="43"/>
      <c r="S253" s="273">
        <f t="shared" si="14"/>
        <v>0.17</v>
      </c>
      <c r="T253" s="56">
        <f t="shared" si="15"/>
        <v>0</v>
      </c>
    </row>
    <row r="254" spans="12:20" x14ac:dyDescent="0.2">
      <c r="L254" s="177"/>
      <c r="M254" s="185"/>
      <c r="N254" s="246"/>
      <c r="O254" s="186"/>
      <c r="P254" s="281"/>
      <c r="Q254" s="43"/>
      <c r="S254" s="273">
        <f t="shared" si="14"/>
        <v>0.17</v>
      </c>
      <c r="T254" s="56">
        <f t="shared" si="15"/>
        <v>0</v>
      </c>
    </row>
    <row r="255" spans="12:20" x14ac:dyDescent="0.2">
      <c r="L255" s="177"/>
      <c r="M255" s="185"/>
      <c r="N255" s="246"/>
      <c r="O255" s="186"/>
      <c r="P255" s="281"/>
      <c r="Q255" s="43"/>
      <c r="S255" s="273">
        <f t="shared" si="14"/>
        <v>0.17</v>
      </c>
      <c r="T255" s="56">
        <f t="shared" si="15"/>
        <v>0</v>
      </c>
    </row>
    <row r="256" spans="12:20" x14ac:dyDescent="0.2">
      <c r="L256" s="177"/>
      <c r="M256" s="185"/>
      <c r="N256" s="246"/>
      <c r="O256" s="186"/>
      <c r="P256" s="281"/>
      <c r="Q256" s="43"/>
      <c r="S256" s="273">
        <f t="shared" si="14"/>
        <v>0.17</v>
      </c>
      <c r="T256" s="56">
        <f t="shared" si="15"/>
        <v>0</v>
      </c>
    </row>
    <row r="257" spans="12:20" x14ac:dyDescent="0.2">
      <c r="L257" s="177"/>
      <c r="M257" s="185"/>
      <c r="N257" s="246"/>
      <c r="O257" s="186"/>
      <c r="P257" s="281"/>
      <c r="Q257" s="43"/>
      <c r="S257" s="273">
        <f t="shared" si="14"/>
        <v>0.17</v>
      </c>
      <c r="T257" s="56">
        <f t="shared" si="15"/>
        <v>0</v>
      </c>
    </row>
    <row r="258" spans="12:20" x14ac:dyDescent="0.2">
      <c r="L258" s="177"/>
      <c r="M258" s="185"/>
      <c r="N258" s="246"/>
      <c r="O258" s="186"/>
      <c r="P258" s="281"/>
      <c r="Q258" s="43"/>
      <c r="S258" s="273">
        <f t="shared" si="14"/>
        <v>0.17</v>
      </c>
      <c r="T258" s="56">
        <f t="shared" si="15"/>
        <v>0</v>
      </c>
    </row>
    <row r="259" spans="12:20" x14ac:dyDescent="0.2">
      <c r="L259" s="177"/>
      <c r="M259" s="185"/>
      <c r="N259" s="246"/>
      <c r="O259" s="186"/>
      <c r="P259" s="281"/>
      <c r="Q259" s="43"/>
      <c r="S259" s="273">
        <f t="shared" si="14"/>
        <v>0.17</v>
      </c>
      <c r="T259" s="56">
        <f t="shared" si="15"/>
        <v>0</v>
      </c>
    </row>
    <row r="260" spans="12:20" x14ac:dyDescent="0.2">
      <c r="L260" s="177"/>
      <c r="M260" s="185"/>
      <c r="N260" s="246"/>
      <c r="O260" s="186"/>
      <c r="P260" s="281"/>
      <c r="Q260" s="43"/>
      <c r="S260" s="273">
        <f t="shared" si="14"/>
        <v>0.17</v>
      </c>
      <c r="T260" s="56">
        <f t="shared" si="15"/>
        <v>0</v>
      </c>
    </row>
    <row r="261" spans="12:20" x14ac:dyDescent="0.2">
      <c r="L261" s="177"/>
      <c r="M261" s="185"/>
      <c r="N261" s="246"/>
      <c r="O261" s="186"/>
      <c r="P261" s="281"/>
      <c r="Q261" s="43"/>
      <c r="S261" s="273">
        <f t="shared" si="14"/>
        <v>0.17</v>
      </c>
      <c r="T261" s="56">
        <f t="shared" si="15"/>
        <v>0</v>
      </c>
    </row>
    <row r="262" spans="12:20" x14ac:dyDescent="0.2">
      <c r="L262" s="177"/>
      <c r="M262" s="185"/>
      <c r="N262" s="246"/>
      <c r="O262" s="186"/>
      <c r="P262" s="281"/>
      <c r="Q262" s="43"/>
      <c r="S262" s="273">
        <f t="shared" si="14"/>
        <v>0.17</v>
      </c>
      <c r="T262" s="56">
        <f t="shared" si="15"/>
        <v>0</v>
      </c>
    </row>
    <row r="263" spans="12:20" x14ac:dyDescent="0.2">
      <c r="L263" s="177"/>
      <c r="M263" s="185"/>
      <c r="N263" s="246"/>
      <c r="O263" s="186"/>
      <c r="P263" s="281"/>
      <c r="Q263" s="43"/>
      <c r="S263" s="273">
        <f t="shared" si="14"/>
        <v>0.17</v>
      </c>
      <c r="T263" s="56">
        <f t="shared" si="15"/>
        <v>0</v>
      </c>
    </row>
    <row r="264" spans="12:20" x14ac:dyDescent="0.2">
      <c r="L264" s="177"/>
      <c r="M264" s="185"/>
      <c r="N264" s="246"/>
      <c r="O264" s="186"/>
      <c r="P264" s="281"/>
      <c r="Q264" s="43"/>
      <c r="S264" s="273">
        <f t="shared" si="14"/>
        <v>0.17</v>
      </c>
      <c r="T264" s="56">
        <f t="shared" si="15"/>
        <v>0</v>
      </c>
    </row>
    <row r="265" spans="12:20" x14ac:dyDescent="0.2">
      <c r="L265" s="177"/>
      <c r="M265" s="185"/>
      <c r="N265" s="246"/>
      <c r="O265" s="186"/>
      <c r="P265" s="281"/>
      <c r="Q265" s="43"/>
      <c r="S265" s="273">
        <f t="shared" si="14"/>
        <v>0.17</v>
      </c>
      <c r="T265" s="56">
        <f t="shared" si="15"/>
        <v>0</v>
      </c>
    </row>
    <row r="266" spans="12:20" x14ac:dyDescent="0.2">
      <c r="L266" s="177"/>
      <c r="M266" s="185"/>
      <c r="N266" s="246"/>
      <c r="O266" s="186"/>
      <c r="P266" s="281"/>
      <c r="Q266" s="43"/>
      <c r="S266" s="273">
        <f t="shared" si="14"/>
        <v>0.17</v>
      </c>
      <c r="T266" s="56">
        <f t="shared" si="15"/>
        <v>0</v>
      </c>
    </row>
    <row r="267" spans="12:20" x14ac:dyDescent="0.2">
      <c r="L267" s="177"/>
      <c r="M267" s="185"/>
      <c r="N267" s="246"/>
      <c r="O267" s="186"/>
      <c r="P267" s="281"/>
      <c r="Q267" s="43"/>
      <c r="S267" s="273">
        <f t="shared" ref="S267:S298" si="16">$AG$2</f>
        <v>0.17</v>
      </c>
      <c r="T267" s="56">
        <f t="shared" ref="T267:T298" si="17">IF(M267=$AC$10,N267-N267/(1+S267),0)</f>
        <v>0</v>
      </c>
    </row>
    <row r="268" spans="12:20" x14ac:dyDescent="0.2">
      <c r="L268" s="177"/>
      <c r="M268" s="185"/>
      <c r="N268" s="246"/>
      <c r="O268" s="186"/>
      <c r="P268" s="281"/>
      <c r="Q268" s="43"/>
      <c r="S268" s="273">
        <f t="shared" si="16"/>
        <v>0.17</v>
      </c>
      <c r="T268" s="56">
        <f t="shared" si="17"/>
        <v>0</v>
      </c>
    </row>
    <row r="269" spans="12:20" x14ac:dyDescent="0.2">
      <c r="L269" s="177"/>
      <c r="M269" s="185"/>
      <c r="N269" s="246"/>
      <c r="O269" s="186"/>
      <c r="P269" s="281"/>
      <c r="Q269" s="43"/>
      <c r="S269" s="273">
        <f t="shared" si="16"/>
        <v>0.17</v>
      </c>
      <c r="T269" s="56">
        <f t="shared" si="17"/>
        <v>0</v>
      </c>
    </row>
    <row r="270" spans="12:20" x14ac:dyDescent="0.2">
      <c r="L270" s="177"/>
      <c r="M270" s="185"/>
      <c r="N270" s="246"/>
      <c r="O270" s="186"/>
      <c r="P270" s="281"/>
      <c r="Q270" s="43"/>
      <c r="S270" s="273">
        <f t="shared" si="16"/>
        <v>0.17</v>
      </c>
      <c r="T270" s="56">
        <f t="shared" si="17"/>
        <v>0</v>
      </c>
    </row>
    <row r="271" spans="12:20" x14ac:dyDescent="0.2">
      <c r="L271" s="177"/>
      <c r="M271" s="185"/>
      <c r="N271" s="246"/>
      <c r="O271" s="186"/>
      <c r="P271" s="281"/>
      <c r="Q271" s="43"/>
      <c r="S271" s="273">
        <f t="shared" si="16"/>
        <v>0.17</v>
      </c>
      <c r="T271" s="56">
        <f t="shared" si="17"/>
        <v>0</v>
      </c>
    </row>
    <row r="272" spans="12:20" x14ac:dyDescent="0.2">
      <c r="L272" s="177"/>
      <c r="M272" s="185"/>
      <c r="N272" s="246"/>
      <c r="O272" s="186"/>
      <c r="P272" s="281"/>
      <c r="Q272" s="43"/>
      <c r="S272" s="273">
        <f t="shared" si="16"/>
        <v>0.17</v>
      </c>
      <c r="T272" s="56">
        <f t="shared" si="17"/>
        <v>0</v>
      </c>
    </row>
    <row r="273" spans="12:20" x14ac:dyDescent="0.2">
      <c r="L273" s="177"/>
      <c r="M273" s="185"/>
      <c r="N273" s="246"/>
      <c r="O273" s="186"/>
      <c r="P273" s="281"/>
      <c r="Q273" s="43"/>
      <c r="S273" s="273">
        <f t="shared" si="16"/>
        <v>0.17</v>
      </c>
      <c r="T273" s="56">
        <f t="shared" si="17"/>
        <v>0</v>
      </c>
    </row>
    <row r="274" spans="12:20" x14ac:dyDescent="0.2">
      <c r="L274" s="177"/>
      <c r="M274" s="185"/>
      <c r="N274" s="246"/>
      <c r="O274" s="186"/>
      <c r="P274" s="281"/>
      <c r="Q274" s="43"/>
      <c r="S274" s="273">
        <f t="shared" si="16"/>
        <v>0.17</v>
      </c>
      <c r="T274" s="56">
        <f t="shared" si="17"/>
        <v>0</v>
      </c>
    </row>
    <row r="275" spans="12:20" x14ac:dyDescent="0.2">
      <c r="L275" s="177"/>
      <c r="M275" s="185"/>
      <c r="N275" s="246"/>
      <c r="O275" s="186"/>
      <c r="P275" s="281"/>
      <c r="Q275" s="43"/>
      <c r="S275" s="273">
        <f t="shared" si="16"/>
        <v>0.17</v>
      </c>
      <c r="T275" s="56">
        <f t="shared" si="17"/>
        <v>0</v>
      </c>
    </row>
    <row r="276" spans="12:20" x14ac:dyDescent="0.2">
      <c r="L276" s="177"/>
      <c r="M276" s="185"/>
      <c r="N276" s="246"/>
      <c r="O276" s="186"/>
      <c r="P276" s="281"/>
      <c r="Q276" s="43"/>
      <c r="S276" s="273">
        <f t="shared" si="16"/>
        <v>0.17</v>
      </c>
      <c r="T276" s="56">
        <f t="shared" si="17"/>
        <v>0</v>
      </c>
    </row>
    <row r="277" spans="12:20" x14ac:dyDescent="0.2">
      <c r="L277" s="177"/>
      <c r="M277" s="185"/>
      <c r="N277" s="246"/>
      <c r="O277" s="186"/>
      <c r="P277" s="281"/>
      <c r="Q277" s="43"/>
      <c r="S277" s="273">
        <f t="shared" si="16"/>
        <v>0.17</v>
      </c>
      <c r="T277" s="56">
        <f t="shared" si="17"/>
        <v>0</v>
      </c>
    </row>
    <row r="278" spans="12:20" x14ac:dyDescent="0.2">
      <c r="L278" s="177"/>
      <c r="M278" s="185"/>
      <c r="N278" s="246"/>
      <c r="O278" s="186"/>
      <c r="P278" s="281"/>
      <c r="Q278" s="43"/>
      <c r="S278" s="273">
        <f t="shared" si="16"/>
        <v>0.17</v>
      </c>
      <c r="T278" s="56">
        <f t="shared" si="17"/>
        <v>0</v>
      </c>
    </row>
    <row r="279" spans="12:20" x14ac:dyDescent="0.2">
      <c r="L279" s="177"/>
      <c r="M279" s="185"/>
      <c r="N279" s="246"/>
      <c r="O279" s="186"/>
      <c r="P279" s="281"/>
      <c r="Q279" s="43"/>
      <c r="S279" s="273">
        <f t="shared" si="16"/>
        <v>0.17</v>
      </c>
      <c r="T279" s="56">
        <f t="shared" si="17"/>
        <v>0</v>
      </c>
    </row>
    <row r="280" spans="12:20" x14ac:dyDescent="0.2">
      <c r="L280" s="177"/>
      <c r="M280" s="185"/>
      <c r="N280" s="246"/>
      <c r="O280" s="186"/>
      <c r="P280" s="281"/>
      <c r="Q280" s="43"/>
      <c r="S280" s="273">
        <f t="shared" si="16"/>
        <v>0.17</v>
      </c>
      <c r="T280" s="56">
        <f t="shared" si="17"/>
        <v>0</v>
      </c>
    </row>
    <row r="281" spans="12:20" x14ac:dyDescent="0.2">
      <c r="L281" s="177"/>
      <c r="M281" s="185"/>
      <c r="N281" s="246"/>
      <c r="O281" s="186"/>
      <c r="P281" s="281"/>
      <c r="Q281" s="43"/>
      <c r="S281" s="273">
        <f t="shared" si="16"/>
        <v>0.17</v>
      </c>
      <c r="T281" s="56">
        <f t="shared" si="17"/>
        <v>0</v>
      </c>
    </row>
    <row r="282" spans="12:20" x14ac:dyDescent="0.2">
      <c r="L282" s="177"/>
      <c r="M282" s="185"/>
      <c r="N282" s="246"/>
      <c r="O282" s="186"/>
      <c r="P282" s="281"/>
      <c r="Q282" s="43"/>
      <c r="S282" s="273">
        <f t="shared" si="16"/>
        <v>0.17</v>
      </c>
      <c r="T282" s="56">
        <f t="shared" si="17"/>
        <v>0</v>
      </c>
    </row>
    <row r="283" spans="12:20" x14ac:dyDescent="0.2">
      <c r="L283" s="177"/>
      <c r="M283" s="185"/>
      <c r="N283" s="246"/>
      <c r="O283" s="186"/>
      <c r="P283" s="281"/>
      <c r="Q283" s="43"/>
      <c r="S283" s="273">
        <f t="shared" si="16"/>
        <v>0.17</v>
      </c>
      <c r="T283" s="56">
        <f t="shared" si="17"/>
        <v>0</v>
      </c>
    </row>
    <row r="284" spans="12:20" x14ac:dyDescent="0.2">
      <c r="L284" s="177"/>
      <c r="M284" s="185"/>
      <c r="N284" s="246"/>
      <c r="O284" s="186"/>
      <c r="P284" s="281"/>
      <c r="Q284" s="43"/>
      <c r="S284" s="273">
        <f t="shared" si="16"/>
        <v>0.17</v>
      </c>
      <c r="T284" s="56">
        <f t="shared" si="17"/>
        <v>0</v>
      </c>
    </row>
    <row r="285" spans="12:20" x14ac:dyDescent="0.2">
      <c r="L285" s="177"/>
      <c r="M285" s="185"/>
      <c r="N285" s="246"/>
      <c r="O285" s="186"/>
      <c r="P285" s="281"/>
      <c r="Q285" s="43"/>
      <c r="S285" s="273">
        <f t="shared" si="16"/>
        <v>0.17</v>
      </c>
      <c r="T285" s="56">
        <f t="shared" si="17"/>
        <v>0</v>
      </c>
    </row>
    <row r="286" spans="12:20" x14ac:dyDescent="0.2">
      <c r="L286" s="177"/>
      <c r="M286" s="185"/>
      <c r="N286" s="246"/>
      <c r="O286" s="186"/>
      <c r="P286" s="281"/>
      <c r="Q286" s="43"/>
      <c r="S286" s="273">
        <f t="shared" si="16"/>
        <v>0.17</v>
      </c>
      <c r="T286" s="56">
        <f t="shared" si="17"/>
        <v>0</v>
      </c>
    </row>
    <row r="287" spans="12:20" x14ac:dyDescent="0.2">
      <c r="L287" s="177"/>
      <c r="M287" s="185"/>
      <c r="N287" s="246"/>
      <c r="O287" s="186"/>
      <c r="P287" s="281"/>
      <c r="Q287" s="43"/>
      <c r="S287" s="273">
        <f t="shared" si="16"/>
        <v>0.17</v>
      </c>
      <c r="T287" s="56">
        <f t="shared" si="17"/>
        <v>0</v>
      </c>
    </row>
    <row r="288" spans="12:20" x14ac:dyDescent="0.2">
      <c r="L288" s="177"/>
      <c r="M288" s="185"/>
      <c r="N288" s="246"/>
      <c r="O288" s="186"/>
      <c r="P288" s="281"/>
      <c r="Q288" s="43"/>
      <c r="S288" s="273">
        <f t="shared" si="16"/>
        <v>0.17</v>
      </c>
      <c r="T288" s="56">
        <f t="shared" si="17"/>
        <v>0</v>
      </c>
    </row>
    <row r="289" spans="12:20" x14ac:dyDescent="0.2">
      <c r="L289" s="177"/>
      <c r="M289" s="185"/>
      <c r="N289" s="246"/>
      <c r="O289" s="186"/>
      <c r="P289" s="281"/>
      <c r="Q289" s="43"/>
      <c r="S289" s="273">
        <f t="shared" si="16"/>
        <v>0.17</v>
      </c>
      <c r="T289" s="56">
        <f t="shared" si="17"/>
        <v>0</v>
      </c>
    </row>
    <row r="290" spans="12:20" x14ac:dyDescent="0.2">
      <c r="L290" s="177"/>
      <c r="M290" s="185"/>
      <c r="N290" s="246"/>
      <c r="O290" s="186"/>
      <c r="P290" s="281"/>
      <c r="Q290" s="43"/>
      <c r="S290" s="273">
        <f t="shared" si="16"/>
        <v>0.17</v>
      </c>
      <c r="T290" s="56">
        <f t="shared" si="17"/>
        <v>0</v>
      </c>
    </row>
    <row r="291" spans="12:20" x14ac:dyDescent="0.2">
      <c r="L291" s="177"/>
      <c r="M291" s="185"/>
      <c r="N291" s="246"/>
      <c r="O291" s="186"/>
      <c r="P291" s="281"/>
      <c r="Q291" s="43"/>
      <c r="S291" s="273">
        <f t="shared" si="16"/>
        <v>0.17</v>
      </c>
      <c r="T291" s="56">
        <f t="shared" si="17"/>
        <v>0</v>
      </c>
    </row>
    <row r="292" spans="12:20" x14ac:dyDescent="0.2">
      <c r="L292" s="177"/>
      <c r="M292" s="185"/>
      <c r="N292" s="246"/>
      <c r="O292" s="186"/>
      <c r="P292" s="281"/>
      <c r="Q292" s="43"/>
      <c r="S292" s="273">
        <f t="shared" si="16"/>
        <v>0.17</v>
      </c>
      <c r="T292" s="56">
        <f t="shared" si="17"/>
        <v>0</v>
      </c>
    </row>
    <row r="293" spans="12:20" x14ac:dyDescent="0.2">
      <c r="L293" s="177"/>
      <c r="M293" s="185"/>
      <c r="N293" s="246"/>
      <c r="O293" s="186"/>
      <c r="P293" s="281"/>
      <c r="Q293" s="43"/>
      <c r="S293" s="273">
        <f t="shared" si="16"/>
        <v>0.17</v>
      </c>
      <c r="T293" s="56">
        <f t="shared" si="17"/>
        <v>0</v>
      </c>
    </row>
    <row r="294" spans="12:20" x14ac:dyDescent="0.2">
      <c r="L294" s="177"/>
      <c r="M294" s="185"/>
      <c r="N294" s="246"/>
      <c r="O294" s="186"/>
      <c r="P294" s="281"/>
      <c r="Q294" s="43"/>
      <c r="S294" s="273">
        <f t="shared" si="16"/>
        <v>0.17</v>
      </c>
      <c r="T294" s="56">
        <f t="shared" si="17"/>
        <v>0</v>
      </c>
    </row>
    <row r="295" spans="12:20" x14ac:dyDescent="0.2">
      <c r="L295" s="177"/>
      <c r="M295" s="185"/>
      <c r="N295" s="246"/>
      <c r="O295" s="186"/>
      <c r="P295" s="281"/>
      <c r="Q295" s="43"/>
      <c r="S295" s="273">
        <f t="shared" si="16"/>
        <v>0.17</v>
      </c>
      <c r="T295" s="56">
        <f t="shared" si="17"/>
        <v>0</v>
      </c>
    </row>
    <row r="296" spans="12:20" x14ac:dyDescent="0.2">
      <c r="L296" s="177"/>
      <c r="M296" s="185"/>
      <c r="N296" s="246"/>
      <c r="O296" s="186"/>
      <c r="P296" s="281"/>
      <c r="Q296" s="43"/>
      <c r="S296" s="273">
        <f t="shared" si="16"/>
        <v>0.17</v>
      </c>
      <c r="T296" s="56">
        <f t="shared" si="17"/>
        <v>0</v>
      </c>
    </row>
    <row r="297" spans="12:20" x14ac:dyDescent="0.2">
      <c r="L297" s="177"/>
      <c r="M297" s="185"/>
      <c r="N297" s="246"/>
      <c r="O297" s="186"/>
      <c r="P297" s="281"/>
      <c r="Q297" s="43"/>
      <c r="S297" s="273">
        <f t="shared" si="16"/>
        <v>0.17</v>
      </c>
      <c r="T297" s="56">
        <f t="shared" si="17"/>
        <v>0</v>
      </c>
    </row>
    <row r="298" spans="12:20" ht="15" thickBot="1" x14ac:dyDescent="0.25">
      <c r="L298" s="189"/>
      <c r="M298" s="190"/>
      <c r="N298" s="247"/>
      <c r="O298" s="190"/>
      <c r="P298" s="282"/>
      <c r="Q298" s="43"/>
      <c r="S298" s="273">
        <f t="shared" si="16"/>
        <v>0.17</v>
      </c>
      <c r="T298" s="56">
        <f t="shared" si="17"/>
        <v>0</v>
      </c>
    </row>
    <row r="299" spans="12:20" ht="15.75" x14ac:dyDescent="0.2">
      <c r="L299" s="10"/>
      <c r="M299" s="15"/>
      <c r="N299" s="15"/>
      <c r="O299" s="38"/>
      <c r="P299" s="38"/>
      <c r="Q299" s="38"/>
    </row>
  </sheetData>
  <sheetProtection password="CC49" sheet="1" objects="1" scenarios="1" formatCells="0" formatColumns="0" formatRows="0" insertColumns="0" insertRows="0" insertHyperlinks="0" sort="0" autoFilter="0"/>
  <sortState ref="L13:P16">
    <sortCondition ref="M13:M16"/>
    <sortCondition ref="P13:P16"/>
  </sortState>
  <mergeCells count="9">
    <mergeCell ref="V10:W10"/>
    <mergeCell ref="E2:G2"/>
    <mergeCell ref="E3:G3"/>
    <mergeCell ref="E4:G4"/>
    <mergeCell ref="E5:G5"/>
    <mergeCell ref="E6:G6"/>
    <mergeCell ref="E7:G7"/>
    <mergeCell ref="J5:K6"/>
    <mergeCell ref="J7:K7"/>
  </mergeCells>
  <conditionalFormatting sqref="I11:I44">
    <cfRule type="expression" dxfId="108" priority="14" stopIfTrue="1">
      <formula>$C$6=$AF$1</formula>
    </cfRule>
  </conditionalFormatting>
  <conditionalFormatting sqref="L11:Q298">
    <cfRule type="expression" dxfId="107" priority="15" stopIfTrue="1">
      <formula>$M11=$AC$10</formula>
    </cfRule>
  </conditionalFormatting>
  <conditionalFormatting sqref="M5:N7">
    <cfRule type="expression" dxfId="106" priority="9" stopIfTrue="1">
      <formula>$C$6=$AF$1</formula>
    </cfRule>
  </conditionalFormatting>
  <conditionalFormatting sqref="H2:H3 H6:H7">
    <cfRule type="cellIs" dxfId="105" priority="7" stopIfTrue="1" operator="lessThan">
      <formula>0</formula>
    </cfRule>
    <cfRule type="cellIs" dxfId="104" priority="8" stopIfTrue="1" operator="greaterThan">
      <formula>0</formula>
    </cfRule>
  </conditionalFormatting>
  <conditionalFormatting sqref="E11:E44">
    <cfRule type="cellIs" dxfId="103" priority="6" stopIfTrue="1" operator="equal">
      <formula>$AD$2</formula>
    </cfRule>
  </conditionalFormatting>
  <conditionalFormatting sqref="D11:D44">
    <cfRule type="cellIs" dxfId="102" priority="3" stopIfTrue="1" operator="equal">
      <formula>$AE$1</formula>
    </cfRule>
  </conditionalFormatting>
  <conditionalFormatting sqref="J7">
    <cfRule type="cellIs" dxfId="101" priority="1" stopIfTrue="1" operator="lessThan">
      <formula>0</formula>
    </cfRule>
    <cfRule type="cellIs" dxfId="100" priority="2" stopIfTrue="1" operator="greaterThan">
      <formula>0</formula>
    </cfRule>
  </conditionalFormatting>
  <dataValidations count="7">
    <dataValidation type="custom" showInputMessage="1" showErrorMessage="1" error="חובה למלא את שם הסעיף לפני מילוי הסכום" sqref="N11:N298">
      <formula1>ISTEXT(M11)</formula1>
    </dataValidation>
    <dataValidation type="list" allowBlank="1" showInputMessage="1" showErrorMessage="1" sqref="U13:U48 E11:E44">
      <formula1>$AD$1:$AD$2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>
      <formula1>C26&lt;2500</formula1>
    </dataValidation>
    <dataValidation type="list" allowBlank="1" showInputMessage="1" showErrorMessage="1" sqref="C7 D11:D44">
      <formula1>$AE$1:$AE$2</formula1>
    </dataValidation>
    <dataValidation type="list" allowBlank="1" showInputMessage="1" showErrorMessage="1" sqref="C6">
      <formula1>$AF$1:$AF$2</formula1>
    </dataValidation>
    <dataValidation type="list" allowBlank="1" showInputMessage="1" sqref="O11:O298">
      <formula1>$AC$1:$AC$5</formula1>
    </dataValidation>
    <dataValidation type="list" showInputMessage="1" showErrorMessage="1" sqref="M11:M298">
      <formula1>$AC$10:$AC$44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299"/>
  <sheetViews>
    <sheetView showZeros="0" rightToLeft="1" zoomScale="90" zoomScaleNormal="90" workbookViewId="0">
      <pane ySplit="10" topLeftCell="A24" activePane="bottomLeft" state="frozen"/>
      <selection activeCell="B21" sqref="B21"/>
      <selection pane="bottomLeft" activeCell="C4" sqref="C4"/>
    </sheetView>
  </sheetViews>
  <sheetFormatPr defaultColWidth="9.125" defaultRowHeight="14.25" x14ac:dyDescent="0.2"/>
  <cols>
    <col min="1" max="1" width="1.125" style="1" customWidth="1"/>
    <col min="2" max="2" width="29" style="1" customWidth="1"/>
    <col min="3" max="3" width="9.375" style="1" customWidth="1"/>
    <col min="4" max="5" width="10" style="1" customWidth="1"/>
    <col min="6" max="6" width="11.625" style="1" hidden="1" customWidth="1"/>
    <col min="7" max="8" width="10" style="1" customWidth="1"/>
    <col min="9" max="9" width="6.125" style="1" customWidth="1"/>
    <col min="10" max="10" width="10.75" style="1" customWidth="1"/>
    <col min="11" max="11" width="2.875" style="1" customWidth="1"/>
    <col min="12" max="12" width="3.75" style="1" customWidth="1"/>
    <col min="13" max="13" width="31.625" style="1" customWidth="1"/>
    <col min="14" max="14" width="9.875" style="1" customWidth="1"/>
    <col min="15" max="15" width="10.125" style="2" customWidth="1"/>
    <col min="16" max="16" width="38.25" style="2" customWidth="1"/>
    <col min="17" max="17" width="11.625" style="20" customWidth="1"/>
    <col min="18" max="18" width="5.875" style="1" hidden="1" customWidth="1"/>
    <col min="19" max="19" width="9.875" style="1" hidden="1" customWidth="1"/>
    <col min="20" max="20" width="11.75" style="1" hidden="1" customWidth="1"/>
    <col min="21" max="21" width="9.125" style="1" hidden="1" customWidth="1"/>
    <col min="22" max="22" width="15.375" style="1" hidden="1" customWidth="1"/>
    <col min="23" max="23" width="10.25" style="1" hidden="1" customWidth="1"/>
    <col min="24" max="24" width="13.125" style="1" customWidth="1"/>
    <col min="25" max="25" width="14.625" style="1" customWidth="1"/>
    <col min="26" max="26" width="9.125" style="1"/>
    <col min="27" max="27" width="0" style="1" hidden="1" customWidth="1"/>
    <col min="28" max="28" width="9.125" style="1" hidden="1" customWidth="1"/>
    <col min="29" max="36" width="9.125" style="56" hidden="1" customWidth="1"/>
    <col min="37" max="37" width="9.125" style="1" hidden="1" customWidth="1"/>
    <col min="38" max="39" width="0" style="1" hidden="1" customWidth="1"/>
    <col min="40" max="40" width="10.625" style="1" hidden="1" customWidth="1"/>
    <col min="41" max="16384" width="9.125" style="1"/>
  </cols>
  <sheetData>
    <row r="1" spans="1:40" ht="10.5" customHeight="1" thickBot="1" x14ac:dyDescent="0.25">
      <c r="A1" s="10"/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2"/>
      <c r="P1" s="12"/>
      <c r="R1" s="10"/>
      <c r="AC1" s="56" t="s">
        <v>57</v>
      </c>
      <c r="AD1" s="56" t="s">
        <v>153</v>
      </c>
      <c r="AE1" s="56" t="s">
        <v>63</v>
      </c>
      <c r="AF1" s="56" t="s">
        <v>36</v>
      </c>
      <c r="AG1" s="57" t="s">
        <v>84</v>
      </c>
    </row>
    <row r="2" spans="1:40" ht="15.75" customHeight="1" x14ac:dyDescent="0.3">
      <c r="A2" s="10"/>
      <c r="B2" s="97" t="s">
        <v>27</v>
      </c>
      <c r="C2" s="255">
        <f>'שיקוף לעסק'!C2</f>
        <v>0</v>
      </c>
      <c r="D2" s="317"/>
      <c r="E2" s="453" t="s">
        <v>15</v>
      </c>
      <c r="F2" s="454"/>
      <c r="G2" s="455"/>
      <c r="H2" s="319">
        <f>N4-N5-N2</f>
        <v>0</v>
      </c>
      <c r="I2" s="10"/>
      <c r="J2" s="10"/>
      <c r="K2" s="39"/>
      <c r="L2" s="29"/>
      <c r="M2" s="286" t="s">
        <v>49</v>
      </c>
      <c r="N2" s="287">
        <f>SUMIF(D11:D44,AE1,H11:H44)+SUMIF(D11:D44,AE2,F11:F44)</f>
        <v>0</v>
      </c>
      <c r="O2" s="20"/>
      <c r="P2" s="101"/>
      <c r="R2" s="10"/>
      <c r="AC2" s="56" t="s">
        <v>78</v>
      </c>
      <c r="AD2" s="56" t="s">
        <v>154</v>
      </c>
      <c r="AE2" s="56" t="s">
        <v>64</v>
      </c>
      <c r="AF2" s="56" t="s">
        <v>37</v>
      </c>
      <c r="AG2" s="58">
        <f>IF(C6=AF2,'שיעורי מס'!D5,0)</f>
        <v>0.17</v>
      </c>
    </row>
    <row r="3" spans="1:40" ht="15.75" customHeight="1" x14ac:dyDescent="0.3">
      <c r="A3" s="10"/>
      <c r="B3" s="98" t="s">
        <v>25</v>
      </c>
      <c r="C3" s="256">
        <f>ינו!C3</f>
        <v>0</v>
      </c>
      <c r="D3" s="317"/>
      <c r="E3" s="456" t="s">
        <v>61</v>
      </c>
      <c r="F3" s="457"/>
      <c r="G3" s="458"/>
      <c r="H3" s="320">
        <f>N4-N5-N3</f>
        <v>0</v>
      </c>
      <c r="I3" s="10"/>
      <c r="J3" s="10"/>
      <c r="K3" s="40"/>
      <c r="L3" s="30"/>
      <c r="M3" s="47" t="s">
        <v>149</v>
      </c>
      <c r="N3" s="48">
        <f>H45</f>
        <v>0</v>
      </c>
      <c r="O3" s="20"/>
      <c r="P3" s="102"/>
      <c r="R3" s="10"/>
      <c r="AC3" s="56" t="s">
        <v>79</v>
      </c>
    </row>
    <row r="4" spans="1:40" ht="15.75" customHeight="1" thickBot="1" x14ac:dyDescent="0.3">
      <c r="A4" s="10"/>
      <c r="B4" s="98" t="s">
        <v>39</v>
      </c>
      <c r="C4" s="272" t="str">
        <f>TEXT(DATE(2000,MOD((VLOOKUP(ינו!C4,ינו!V11:W22,2,)+1),12),1),"mmmm")</f>
        <v>פברואר</v>
      </c>
      <c r="D4" s="325"/>
      <c r="E4" s="459" t="s">
        <v>16</v>
      </c>
      <c r="F4" s="460"/>
      <c r="G4" s="461"/>
      <c r="H4" s="321">
        <f>AJ23</f>
        <v>0</v>
      </c>
      <c r="I4" s="10"/>
      <c r="J4" s="10"/>
      <c r="K4" s="39"/>
      <c r="L4" s="29"/>
      <c r="M4" s="49" t="s">
        <v>48</v>
      </c>
      <c r="N4" s="48">
        <f>SUMIF(M11:M298,AC10,N11:N298)</f>
        <v>0</v>
      </c>
      <c r="O4" s="12"/>
      <c r="P4" s="44"/>
      <c r="Q4" s="35"/>
      <c r="R4" s="10"/>
      <c r="AC4" s="114" t="s">
        <v>80</v>
      </c>
    </row>
    <row r="5" spans="1:40" ht="15.75" customHeight="1" thickBot="1" x14ac:dyDescent="0.3">
      <c r="A5" s="10"/>
      <c r="B5" s="99" t="s">
        <v>26</v>
      </c>
      <c r="C5" s="116">
        <f>ינו!C5</f>
        <v>2.25</v>
      </c>
      <c r="D5" s="199"/>
      <c r="E5" s="462" t="s">
        <v>33</v>
      </c>
      <c r="F5" s="463"/>
      <c r="G5" s="464"/>
      <c r="H5" s="322">
        <f>AJ30</f>
        <v>0</v>
      </c>
      <c r="I5" s="10"/>
      <c r="J5" s="471" t="s">
        <v>158</v>
      </c>
      <c r="K5" s="472"/>
      <c r="L5" s="29"/>
      <c r="M5" s="49" t="s">
        <v>50</v>
      </c>
      <c r="N5" s="48">
        <f>SUM(T11:T298)</f>
        <v>0</v>
      </c>
      <c r="O5" s="12"/>
      <c r="P5" s="206" t="s">
        <v>115</v>
      </c>
      <c r="Q5" s="45"/>
      <c r="R5" s="10"/>
      <c r="AC5" s="114" t="s">
        <v>81</v>
      </c>
    </row>
    <row r="6" spans="1:40" ht="15.75" customHeight="1" thickBot="1" x14ac:dyDescent="0.3">
      <c r="A6" s="10"/>
      <c r="B6" s="99" t="s">
        <v>38</v>
      </c>
      <c r="C6" s="116" t="str">
        <f>ינו!C6</f>
        <v>מורשה</v>
      </c>
      <c r="D6" s="199"/>
      <c r="E6" s="465" t="s">
        <v>17</v>
      </c>
      <c r="F6" s="466"/>
      <c r="G6" s="467"/>
      <c r="H6" s="323">
        <f>H2-H4-H5</f>
        <v>0</v>
      </c>
      <c r="I6" s="10"/>
      <c r="J6" s="473"/>
      <c r="K6" s="474"/>
      <c r="L6" s="22"/>
      <c r="M6" s="50" t="s">
        <v>150</v>
      </c>
      <c r="N6" s="48">
        <f>J45</f>
        <v>0</v>
      </c>
      <c r="P6" s="154" t="s">
        <v>95</v>
      </c>
      <c r="Q6" s="34"/>
      <c r="R6" s="10"/>
    </row>
    <row r="7" spans="1:40" ht="15.75" customHeight="1" thickBot="1" x14ac:dyDescent="0.3">
      <c r="A7" s="10"/>
      <c r="B7" s="100" t="s">
        <v>65</v>
      </c>
      <c r="C7" s="117" t="str">
        <f>ינו!C7</f>
        <v>לא</v>
      </c>
      <c r="D7" s="199"/>
      <c r="E7" s="468" t="s">
        <v>47</v>
      </c>
      <c r="F7" s="469"/>
      <c r="G7" s="470"/>
      <c r="H7" s="323">
        <f>SUMIF(AL11:AL44,1,H11:H44)+SUMIF(AL11:AL44,1,J11:J44)-SUMIF(AM11:AM44,1,C11:C44)+SUMIF(AM11:AM44,1,H11:H44)+SUMIF(AM11:AM44,1,J11:J44)+SUMIF(AN11:AN44,1,C11:C44)</f>
        <v>0</v>
      </c>
      <c r="I7" s="10"/>
      <c r="J7" s="475">
        <f>IF(H6&gt;0,H6+H7,H7)</f>
        <v>0</v>
      </c>
      <c r="K7" s="476"/>
      <c r="L7" s="22"/>
      <c r="M7" s="51" t="s">
        <v>51</v>
      </c>
      <c r="N7" s="52">
        <f>N5-N6</f>
        <v>0</v>
      </c>
      <c r="O7" s="31"/>
      <c r="P7" s="155" t="s">
        <v>113</v>
      </c>
      <c r="Q7" s="31"/>
      <c r="R7" s="10"/>
    </row>
    <row r="8" spans="1:40" ht="5.25" customHeight="1" thickBot="1" x14ac:dyDescent="0.3">
      <c r="A8" s="10"/>
      <c r="B8" s="23"/>
      <c r="C8" s="24"/>
      <c r="D8" s="24"/>
      <c r="E8" s="24"/>
      <c r="F8" s="24"/>
      <c r="G8" s="24"/>
      <c r="H8" s="25"/>
      <c r="I8" s="25"/>
      <c r="J8" s="26"/>
      <c r="K8" s="26"/>
      <c r="L8" s="26"/>
      <c r="M8" s="26"/>
      <c r="N8" s="24"/>
      <c r="O8" s="27"/>
      <c r="P8" s="27"/>
      <c r="Q8" s="42"/>
      <c r="R8" s="10"/>
    </row>
    <row r="9" spans="1:40" ht="35.25" customHeight="1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1" t="s">
        <v>92</v>
      </c>
      <c r="O9" s="110"/>
      <c r="P9" s="12"/>
      <c r="R9" s="10"/>
      <c r="AL9" s="328" t="s">
        <v>159</v>
      </c>
      <c r="AM9" s="56"/>
      <c r="AN9" s="56"/>
    </row>
    <row r="10" spans="1:40" ht="33" customHeight="1" thickBot="1" x14ac:dyDescent="0.3">
      <c r="A10" s="10"/>
      <c r="B10" s="103" t="s">
        <v>1</v>
      </c>
      <c r="C10" s="104" t="s">
        <v>2</v>
      </c>
      <c r="D10" s="79" t="s">
        <v>151</v>
      </c>
      <c r="E10" s="82" t="s">
        <v>152</v>
      </c>
      <c r="F10" s="105" t="s">
        <v>142</v>
      </c>
      <c r="G10" s="106" t="s">
        <v>34</v>
      </c>
      <c r="H10" s="106" t="s">
        <v>62</v>
      </c>
      <c r="I10" s="106" t="str">
        <f>IF(C6=AF1,"[לא לשימוש]","% הכרה למע""מ")</f>
        <v>% הכרה למע"מ</v>
      </c>
      <c r="J10" s="104" t="str">
        <f>IF(C6=AF1,"[לא לשימוש]","מע""מ לקיזוז")</f>
        <v>מע"מ לקיזוז</v>
      </c>
      <c r="K10" s="10"/>
      <c r="L10" s="107" t="s">
        <v>77</v>
      </c>
      <c r="M10" s="108" t="s">
        <v>52</v>
      </c>
      <c r="N10" s="108" t="s">
        <v>2</v>
      </c>
      <c r="O10" s="108" t="s">
        <v>53</v>
      </c>
      <c r="P10" s="109" t="s">
        <v>54</v>
      </c>
      <c r="Q10" s="42"/>
      <c r="S10" s="113" t="s">
        <v>82</v>
      </c>
      <c r="T10" s="113" t="s">
        <v>83</v>
      </c>
      <c r="AC10" s="200" t="s">
        <v>55</v>
      </c>
      <c r="AL10" s="327" t="s">
        <v>155</v>
      </c>
      <c r="AM10" s="327" t="s">
        <v>156</v>
      </c>
      <c r="AN10" s="327" t="s">
        <v>157</v>
      </c>
    </row>
    <row r="11" spans="1:40" ht="15.75" customHeight="1" thickBot="1" x14ac:dyDescent="0.25">
      <c r="A11" s="10"/>
      <c r="B11" s="118" t="str">
        <f>ינו!B11</f>
        <v>שכר דירה</v>
      </c>
      <c r="C11" s="125">
        <f t="shared" ref="C11:C44" si="0">SUMIF($M$11:$M$298,B11,$N$11:$N$298)</f>
        <v>0</v>
      </c>
      <c r="D11" s="335" t="str">
        <f>IF($C$7=ינו!$C$7,ינו!D11,IF($C$7=$AE$2,'שיקוף לעסק'!AA11,'שיקוף לעסק'!AE11))</f>
        <v>לא</v>
      </c>
      <c r="E11" s="330" t="str">
        <f>IF($C$7=ינו!$C$7,ינו!E11,IF($C$7=$AE$2,'שיקוף לעסק'!AB11,'שיקוף לעסק'!AF11))</f>
        <v>עסק</v>
      </c>
      <c r="F11" s="122">
        <f>C11-J11</f>
        <v>0</v>
      </c>
      <c r="G11" s="121">
        <f>IF($C$7=ינו!$C$7,ינו!G11,IF($C$7=$AE$2,'שיקוף לעסק'!AC11,'שיקוף לעסק'!AG11))</f>
        <v>1</v>
      </c>
      <c r="H11" s="123">
        <f>G11*F11</f>
        <v>0</v>
      </c>
      <c r="I11" s="124">
        <f>IF($C$7=ינו!$C$7,ינו!I11,IF($C$7=$AE$2,'שיקוף לעסק'!AD11,'שיקוף לעסק'!AH11))</f>
        <v>1</v>
      </c>
      <c r="J11" s="125">
        <f>I11*(C11-(C11/(1+$AG$2)))</f>
        <v>0</v>
      </c>
      <c r="K11" s="10"/>
      <c r="L11" s="182"/>
      <c r="M11" s="183"/>
      <c r="N11" s="245"/>
      <c r="O11" s="183"/>
      <c r="P11" s="280"/>
      <c r="Q11" s="43"/>
      <c r="S11" s="273">
        <f t="shared" ref="S11:S74" si="1">$AG$2</f>
        <v>0.17</v>
      </c>
      <c r="T11" s="56">
        <f t="shared" ref="T11:T74" si="2">IF(M11=$AC$10,N11-N11/(1+S11),0)</f>
        <v>0</v>
      </c>
      <c r="AC11" s="77" t="str">
        <f>B11</f>
        <v>שכר דירה</v>
      </c>
      <c r="AH11" s="56" t="s">
        <v>85</v>
      </c>
      <c r="AL11" s="299">
        <f t="shared" ref="AL11:AL44" si="3">IF(D11=$AE$1,IF(E11=$AD$2,1,0),0)</f>
        <v>0</v>
      </c>
      <c r="AM11" s="299">
        <f t="shared" ref="AM11:AM44" si="4">IF(D11=$AE$1,IF(E11=$AD$1,1,0),0)</f>
        <v>0</v>
      </c>
      <c r="AN11" s="299">
        <f t="shared" ref="AN11:AN44" si="5">IF(D11=$AE$2,IF(E11=$AD$2,1,0),0)</f>
        <v>0</v>
      </c>
    </row>
    <row r="12" spans="1:40" ht="15.75" customHeight="1" thickBot="1" x14ac:dyDescent="0.3">
      <c r="A12" s="10"/>
      <c r="B12" s="119" t="str">
        <f>ינו!B12</f>
        <v>ארנונה</v>
      </c>
      <c r="C12" s="129">
        <f t="shared" si="0"/>
        <v>0</v>
      </c>
      <c r="D12" s="331" t="str">
        <f>IF($C$7=ינו!$C$7,ינו!D12,IF($C$7=$AE$2,'שיקוף לעסק'!AA12,'שיקוף לעסק'!AE12))</f>
        <v>לא</v>
      </c>
      <c r="E12" s="332" t="str">
        <f>IF($C$7=ינו!$C$7,ינו!E12,IF($C$7=$AE$2,'שיקוף לעסק'!AB12,'שיקוף לעסק'!AF12))</f>
        <v>עסק</v>
      </c>
      <c r="F12" s="126">
        <f t="shared" ref="F12:F44" si="6">C12-J12</f>
        <v>0</v>
      </c>
      <c r="G12" s="127">
        <f>IF($C$7=ינו!$C$7,ינו!G12,IF($C$7=$AE$2,'שיקוף לעסק'!AC12,'שיקוף לעסק'!AG12))</f>
        <v>1</v>
      </c>
      <c r="H12" s="123">
        <f t="shared" ref="H12:H44" si="7">G12*F12</f>
        <v>0</v>
      </c>
      <c r="I12" s="128">
        <f>IF($C$7=ינו!$C$7,ינו!I12,IF($C$7=$AE$2,'שיקוף לעסק'!AD12,'שיקוף לעסק'!AH12))</f>
        <v>0</v>
      </c>
      <c r="J12" s="129">
        <f t="shared" ref="J12:J44" si="8">I12*(C12-(C12/(1+$AG$2)))</f>
        <v>0</v>
      </c>
      <c r="K12" s="10"/>
      <c r="L12" s="184"/>
      <c r="M12" s="185"/>
      <c r="N12" s="246"/>
      <c r="O12" s="186"/>
      <c r="P12" s="281"/>
      <c r="Q12" s="43"/>
      <c r="S12" s="273">
        <f t="shared" si="1"/>
        <v>0.17</v>
      </c>
      <c r="T12" s="56">
        <f t="shared" si="2"/>
        <v>0</v>
      </c>
      <c r="AC12" s="77" t="str">
        <f t="shared" ref="AC12:AC27" si="9">B12</f>
        <v>ארנונה</v>
      </c>
      <c r="AG12" s="60"/>
      <c r="AH12" s="61"/>
      <c r="AI12" s="61"/>
      <c r="AJ12" s="62" t="s">
        <v>22</v>
      </c>
      <c r="AL12" s="299">
        <f t="shared" si="3"/>
        <v>0</v>
      </c>
      <c r="AM12" s="299">
        <f t="shared" si="4"/>
        <v>0</v>
      </c>
      <c r="AN12" s="299">
        <f t="shared" si="5"/>
        <v>0</v>
      </c>
    </row>
    <row r="13" spans="1:40" ht="15.75" customHeight="1" x14ac:dyDescent="0.25">
      <c r="A13" s="10"/>
      <c r="B13" s="119" t="str">
        <f>ינו!B13</f>
        <v>ועד בית</v>
      </c>
      <c r="C13" s="129">
        <f t="shared" si="0"/>
        <v>0</v>
      </c>
      <c r="D13" s="331" t="str">
        <f>IF($C$7=ינו!$C$7,ינו!D13,IF($C$7=$AE$2,'שיקוף לעסק'!AA13,'שיקוף לעסק'!AE13))</f>
        <v>לא</v>
      </c>
      <c r="E13" s="332" t="str">
        <f>IF($C$7=ינו!$C$7,ינו!E13,IF($C$7=$AE$2,'שיקוף לעסק'!AB13,'שיקוף לעסק'!AF13))</f>
        <v>עסק</v>
      </c>
      <c r="F13" s="126">
        <f t="shared" si="6"/>
        <v>0</v>
      </c>
      <c r="G13" s="127">
        <f>IF($C$7=ינו!$C$7,ינו!G13,IF($C$7=$AE$2,'שיקוף לעסק'!AC13,'שיקוף לעסק'!AG13))</f>
        <v>1</v>
      </c>
      <c r="H13" s="123">
        <f t="shared" si="7"/>
        <v>0</v>
      </c>
      <c r="I13" s="128">
        <f>IF($C$7=ינו!$C$7,ינו!I13,IF($C$7=$AE$2,'שיקוף לעסק'!AD13,'שיקוף לעסק'!AH13))</f>
        <v>0</v>
      </c>
      <c r="J13" s="129">
        <f t="shared" si="8"/>
        <v>0</v>
      </c>
      <c r="K13" s="10"/>
      <c r="L13" s="184"/>
      <c r="M13" s="185"/>
      <c r="N13" s="246"/>
      <c r="O13" s="186"/>
      <c r="P13" s="281"/>
      <c r="Q13" s="43"/>
      <c r="R13" s="10"/>
      <c r="S13" s="273">
        <f t="shared" si="1"/>
        <v>0.17</v>
      </c>
      <c r="T13" s="56">
        <f t="shared" si="2"/>
        <v>0</v>
      </c>
      <c r="AC13" s="77" t="str">
        <f t="shared" si="9"/>
        <v>ועד בית</v>
      </c>
      <c r="AG13" s="63"/>
      <c r="AH13" s="64"/>
      <c r="AI13" s="64"/>
      <c r="AJ13" s="65"/>
      <c r="AL13" s="299">
        <f t="shared" si="3"/>
        <v>0</v>
      </c>
      <c r="AM13" s="299">
        <f t="shared" si="4"/>
        <v>0</v>
      </c>
      <c r="AN13" s="299">
        <f t="shared" si="5"/>
        <v>0</v>
      </c>
    </row>
    <row r="14" spans="1:40" ht="15.75" customHeight="1" x14ac:dyDescent="0.25">
      <c r="A14" s="10"/>
      <c r="B14" s="119" t="str">
        <f>ינו!B14</f>
        <v>חשמל</v>
      </c>
      <c r="C14" s="129">
        <f t="shared" si="0"/>
        <v>0</v>
      </c>
      <c r="D14" s="331" t="str">
        <f>IF($C$7=ינו!$C$7,ינו!D14,IF($C$7=$AE$2,'שיקוף לעסק'!AA14,'שיקוף לעסק'!AE14))</f>
        <v>לא</v>
      </c>
      <c r="E14" s="332" t="str">
        <f>IF($C$7=ינו!$C$7,ינו!E14,IF($C$7=$AE$2,'שיקוף לעסק'!AB14,'שיקוף לעסק'!AF14))</f>
        <v>עסק</v>
      </c>
      <c r="F14" s="126">
        <f t="shared" si="6"/>
        <v>0</v>
      </c>
      <c r="G14" s="127">
        <f>IF($C$7=ינו!$C$7,ינו!G14,IF($C$7=$AE$2,'שיקוף לעסק'!AC14,'שיקוף לעסק'!AG14))</f>
        <v>1</v>
      </c>
      <c r="H14" s="123">
        <f t="shared" si="7"/>
        <v>0</v>
      </c>
      <c r="I14" s="128">
        <f>IF($C$7=ינו!$C$7,ינו!I14,IF($C$7=$AE$2,'שיקוף לעסק'!AD14,'שיקוף לעסק'!AH14))</f>
        <v>1</v>
      </c>
      <c r="J14" s="129">
        <f t="shared" si="8"/>
        <v>0</v>
      </c>
      <c r="K14" s="10"/>
      <c r="L14" s="187"/>
      <c r="M14" s="185"/>
      <c r="N14" s="246"/>
      <c r="O14" s="185"/>
      <c r="P14" s="281"/>
      <c r="Q14" s="43"/>
      <c r="R14" s="10"/>
      <c r="S14" s="273">
        <f t="shared" si="1"/>
        <v>0.17</v>
      </c>
      <c r="T14" s="56">
        <f t="shared" si="2"/>
        <v>0</v>
      </c>
      <c r="AC14" s="77" t="str">
        <f t="shared" si="9"/>
        <v>חשמל</v>
      </c>
      <c r="AG14" s="63"/>
      <c r="AH14" s="64"/>
      <c r="AI14" s="66"/>
      <c r="AJ14" s="65">
        <f>IF($H$3&gt;='שיעורי מס'!B10,'שיעורי מס'!D10*'שיעורי מס'!C10,IF($H$3&lt;='שיעורי מס'!B9,0,'שיעורי מס'!D10*($H$3-'שיעורי מס'!B9)))</f>
        <v>0</v>
      </c>
      <c r="AL14" s="299">
        <f t="shared" si="3"/>
        <v>0</v>
      </c>
      <c r="AM14" s="299">
        <f t="shared" si="4"/>
        <v>0</v>
      </c>
      <c r="AN14" s="299">
        <f t="shared" si="5"/>
        <v>0</v>
      </c>
    </row>
    <row r="15" spans="1:40" ht="15.75" customHeight="1" x14ac:dyDescent="0.25">
      <c r="A15" s="10"/>
      <c r="B15" s="119" t="str">
        <f>ינו!B15</f>
        <v>מים</v>
      </c>
      <c r="C15" s="129">
        <f t="shared" si="0"/>
        <v>0</v>
      </c>
      <c r="D15" s="331" t="str">
        <f>IF($C$7=ינו!$C$7,ינו!D15,IF($C$7=$AE$2,'שיקוף לעסק'!AA15,'שיקוף לעסק'!AE15))</f>
        <v>לא</v>
      </c>
      <c r="E15" s="332" t="str">
        <f>IF($C$7=ינו!$C$7,ינו!E15,IF($C$7=$AE$2,'שיקוף לעסק'!AB15,'שיקוף לעסק'!AF15))</f>
        <v>עסק</v>
      </c>
      <c r="F15" s="126">
        <f t="shared" si="6"/>
        <v>0</v>
      </c>
      <c r="G15" s="127">
        <f>IF($C$7=ינו!$C$7,ינו!G15,IF($C$7=$AE$2,'שיקוף לעסק'!AC15,'שיקוף לעסק'!AG15))</f>
        <v>1</v>
      </c>
      <c r="H15" s="123">
        <f t="shared" si="7"/>
        <v>0</v>
      </c>
      <c r="I15" s="128">
        <f>IF($C$7=ינו!$C$7,ינו!I15,IF($C$7=$AE$2,'שיקוף לעסק'!AD15,'שיקוף לעסק'!AH15))</f>
        <v>1</v>
      </c>
      <c r="J15" s="129">
        <f t="shared" si="8"/>
        <v>0</v>
      </c>
      <c r="K15" s="10"/>
      <c r="L15" s="177"/>
      <c r="M15" s="185"/>
      <c r="N15" s="246"/>
      <c r="O15" s="186"/>
      <c r="P15" s="281"/>
      <c r="Q15" s="43"/>
      <c r="R15" s="10"/>
      <c r="S15" s="273">
        <f t="shared" si="1"/>
        <v>0.17</v>
      </c>
      <c r="T15" s="56">
        <f t="shared" si="2"/>
        <v>0</v>
      </c>
      <c r="AC15" s="77" t="str">
        <f t="shared" si="9"/>
        <v>מים</v>
      </c>
      <c r="AG15" s="63"/>
      <c r="AH15" s="64"/>
      <c r="AI15" s="66"/>
      <c r="AJ15" s="65">
        <f>IF($H$3&gt;='שיעורי מס'!B11,'שיעורי מס'!D11*'שיעורי מס'!C11,IF($H$3&lt;='שיעורי מס'!B10,0,'שיעורי מס'!D11*($H$3-'שיעורי מס'!B10)))</f>
        <v>0</v>
      </c>
      <c r="AL15" s="299">
        <f t="shared" si="3"/>
        <v>0</v>
      </c>
      <c r="AM15" s="299">
        <f t="shared" si="4"/>
        <v>0</v>
      </c>
      <c r="AN15" s="299">
        <f t="shared" si="5"/>
        <v>0</v>
      </c>
    </row>
    <row r="16" spans="1:40" ht="15.75" customHeight="1" x14ac:dyDescent="0.25">
      <c r="A16" s="10"/>
      <c r="B16" s="119" t="str">
        <f>ינו!B16</f>
        <v>טלפון ואינטרנט</v>
      </c>
      <c r="C16" s="129">
        <f t="shared" si="0"/>
        <v>0</v>
      </c>
      <c r="D16" s="331" t="str">
        <f>IF($C$7=ינו!$C$7,ינו!D16,IF($C$7=$AE$2,'שיקוף לעסק'!AA16,'שיקוף לעסק'!AE16))</f>
        <v>לא</v>
      </c>
      <c r="E16" s="332" t="str">
        <f>IF($C$7=ינו!$C$7,ינו!E16,IF($C$7=$AE$2,'שיקוף לעסק'!AB16,'שיקוף לעסק'!AF16))</f>
        <v>עסק</v>
      </c>
      <c r="F16" s="126">
        <f t="shared" si="6"/>
        <v>0</v>
      </c>
      <c r="G16" s="127">
        <f>IF($C$7=ינו!$C$7,ינו!G16,IF($C$7=$AE$2,'שיקוף לעסק'!AC16,'שיקוף לעסק'!AG16))</f>
        <v>1</v>
      </c>
      <c r="H16" s="123">
        <f t="shared" si="7"/>
        <v>0</v>
      </c>
      <c r="I16" s="128">
        <f>IF($C$7=ינו!$C$7,ינו!I16,IF($C$7=$AE$2,'שיקוף לעסק'!AD16,'שיקוף לעסק'!AH16))</f>
        <v>1</v>
      </c>
      <c r="J16" s="129">
        <f t="shared" si="8"/>
        <v>0</v>
      </c>
      <c r="K16" s="10"/>
      <c r="L16" s="177"/>
      <c r="M16" s="185"/>
      <c r="N16" s="246"/>
      <c r="O16" s="186"/>
      <c r="P16" s="281"/>
      <c r="Q16" s="43"/>
      <c r="R16" s="10"/>
      <c r="S16" s="273">
        <f t="shared" si="1"/>
        <v>0.17</v>
      </c>
      <c r="T16" s="56">
        <f t="shared" si="2"/>
        <v>0</v>
      </c>
      <c r="AC16" s="77" t="str">
        <f t="shared" si="9"/>
        <v>טלפון ואינטרנט</v>
      </c>
      <c r="AG16" s="63"/>
      <c r="AH16" s="64"/>
      <c r="AI16" s="66"/>
      <c r="AJ16" s="65">
        <f>IF($H$3&gt;='שיעורי מס'!B12,'שיעורי מס'!D12*'שיעורי מס'!C12,IF($H$3&lt;='שיעורי מס'!B11,0,'שיעורי מס'!D12*($H$3-'שיעורי מס'!B11)))</f>
        <v>0</v>
      </c>
      <c r="AL16" s="299">
        <f t="shared" si="3"/>
        <v>0</v>
      </c>
      <c r="AM16" s="299">
        <f t="shared" si="4"/>
        <v>0</v>
      </c>
      <c r="AN16" s="299">
        <f t="shared" si="5"/>
        <v>0</v>
      </c>
    </row>
    <row r="17" spans="1:40" ht="15.75" customHeight="1" x14ac:dyDescent="0.25">
      <c r="A17" s="10"/>
      <c r="B17" s="119" t="str">
        <f>ינו!B17</f>
        <v>טלפון נייד</v>
      </c>
      <c r="C17" s="129">
        <f t="shared" si="0"/>
        <v>0</v>
      </c>
      <c r="D17" s="331" t="str">
        <f>IF($C$7=ינו!$C$7,ינו!D17,IF($C$7=$AE$2,'שיקוף לעסק'!AA17,'שיקוף לעסק'!AE17))</f>
        <v>כן</v>
      </c>
      <c r="E17" s="332" t="str">
        <f>IF($C$7=ינו!$C$7,ינו!E17,IF($C$7=$AE$2,'שיקוף לעסק'!AB17,'שיקוף לעסק'!AF17))</f>
        <v>בית</v>
      </c>
      <c r="F17" s="126">
        <f t="shared" si="6"/>
        <v>0</v>
      </c>
      <c r="G17" s="127">
        <f>IF($C$7=ינו!$C$7,ינו!G17,IF($C$7=$AE$2,'שיקוף לעסק'!AC17,'שיקוף לעסק'!AG17))</f>
        <v>0.45</v>
      </c>
      <c r="H17" s="123">
        <f t="shared" si="7"/>
        <v>0</v>
      </c>
      <c r="I17" s="128">
        <f>IF($C$7=ינו!$C$7,ינו!I17,IF($C$7=$AE$2,'שיקוף לעסק'!AD17,'שיקוף לעסק'!AH17))</f>
        <v>0.66</v>
      </c>
      <c r="J17" s="129">
        <f t="shared" si="8"/>
        <v>0</v>
      </c>
      <c r="K17" s="10"/>
      <c r="L17" s="177"/>
      <c r="M17" s="185"/>
      <c r="N17" s="246"/>
      <c r="O17" s="186"/>
      <c r="P17" s="281"/>
      <c r="Q17" s="43"/>
      <c r="R17" s="10"/>
      <c r="S17" s="273">
        <f t="shared" si="1"/>
        <v>0.17</v>
      </c>
      <c r="T17" s="56">
        <f t="shared" si="2"/>
        <v>0</v>
      </c>
      <c r="AC17" s="77" t="str">
        <f t="shared" si="9"/>
        <v>טלפון נייד</v>
      </c>
      <c r="AG17" s="63"/>
      <c r="AH17" s="64"/>
      <c r="AI17" s="66"/>
      <c r="AJ17" s="65">
        <f>IF($H$3&gt;='שיעורי מס'!B13,'שיעורי מס'!D13*'שיעורי מס'!C13,IF($H$3&lt;='שיעורי מס'!B12,0,'שיעורי מס'!D13*($H$3-'שיעורי מס'!B12)))</f>
        <v>0</v>
      </c>
      <c r="AL17" s="299">
        <f t="shared" si="3"/>
        <v>1</v>
      </c>
      <c r="AM17" s="299">
        <f t="shared" si="4"/>
        <v>0</v>
      </c>
      <c r="AN17" s="299">
        <f t="shared" si="5"/>
        <v>0</v>
      </c>
    </row>
    <row r="18" spans="1:40" ht="15.75" customHeight="1" x14ac:dyDescent="0.25">
      <c r="A18" s="10"/>
      <c r="B18" s="119" t="str">
        <f>ינו!B18</f>
        <v>משכורות עובדים</v>
      </c>
      <c r="C18" s="129">
        <f t="shared" si="0"/>
        <v>0</v>
      </c>
      <c r="D18" s="331" t="str">
        <f>IF($C$7=ינו!$C$7,ינו!D18,IF($C$7=$AE$2,'שיקוף לעסק'!AA18,'שיקוף לעסק'!AE18))</f>
        <v>לא</v>
      </c>
      <c r="E18" s="332" t="str">
        <f>IF($C$7=ינו!$C$7,ינו!E18,IF($C$7=$AE$2,'שיקוף לעסק'!AB18,'שיקוף לעסק'!AF18))</f>
        <v>עסק</v>
      </c>
      <c r="F18" s="126">
        <f t="shared" si="6"/>
        <v>0</v>
      </c>
      <c r="G18" s="127">
        <f>IF($C$7=ינו!$C$7,ינו!G18,IF($C$7=$AE$2,'שיקוף לעסק'!AC18,'שיקוף לעסק'!AG18))</f>
        <v>1</v>
      </c>
      <c r="H18" s="123">
        <f t="shared" si="7"/>
        <v>0</v>
      </c>
      <c r="I18" s="128">
        <f>IF($C$7=ינו!$C$7,ינו!I18,IF($C$7=$AE$2,'שיקוף לעסק'!AD18,'שיקוף לעסק'!AH18))</f>
        <v>0</v>
      </c>
      <c r="J18" s="129">
        <f t="shared" si="8"/>
        <v>0</v>
      </c>
      <c r="K18" s="10"/>
      <c r="L18" s="177"/>
      <c r="M18" s="185"/>
      <c r="N18" s="246"/>
      <c r="O18" s="186"/>
      <c r="P18" s="281"/>
      <c r="Q18" s="43"/>
      <c r="R18" s="10"/>
      <c r="S18" s="273">
        <f t="shared" si="1"/>
        <v>0.17</v>
      </c>
      <c r="T18" s="56">
        <f t="shared" si="2"/>
        <v>0</v>
      </c>
      <c r="AC18" s="77" t="str">
        <f t="shared" si="9"/>
        <v>משכורות עובדים</v>
      </c>
      <c r="AG18" s="63"/>
      <c r="AH18" s="64"/>
      <c r="AI18" s="66"/>
      <c r="AJ18" s="65">
        <f>IF($H$3&gt;='שיעורי מס'!B14,'שיעורי מס'!D14*'שיעורי מס'!C14,IF($H$3&lt;='שיעורי מס'!B13,0,'שיעורי מס'!D14*($H$3-'שיעורי מס'!B13)))</f>
        <v>0</v>
      </c>
      <c r="AL18" s="299">
        <f t="shared" si="3"/>
        <v>0</v>
      </c>
      <c r="AM18" s="299">
        <f t="shared" si="4"/>
        <v>0</v>
      </c>
      <c r="AN18" s="299">
        <f t="shared" si="5"/>
        <v>0</v>
      </c>
    </row>
    <row r="19" spans="1:40" ht="15.75" customHeight="1" x14ac:dyDescent="0.25">
      <c r="A19" s="10"/>
      <c r="B19" s="119" t="str">
        <f>ינו!B19</f>
        <v>ביטוח לאומי – עובדים (חלק מעביד)</v>
      </c>
      <c r="C19" s="129">
        <f t="shared" si="0"/>
        <v>0</v>
      </c>
      <c r="D19" s="331" t="str">
        <f>IF($C$7=ינו!$C$7,ינו!D19,IF($C$7=$AE$2,'שיקוף לעסק'!AA19,'שיקוף לעסק'!AE19))</f>
        <v>לא</v>
      </c>
      <c r="E19" s="332" t="str">
        <f>IF($C$7=ינו!$C$7,ינו!E19,IF($C$7=$AE$2,'שיקוף לעסק'!AB19,'שיקוף לעסק'!AF19))</f>
        <v>עסק</v>
      </c>
      <c r="F19" s="126">
        <f t="shared" si="6"/>
        <v>0</v>
      </c>
      <c r="G19" s="127">
        <f>IF($C$7=ינו!$C$7,ינו!G19,IF($C$7=$AE$2,'שיקוף לעסק'!AC19,'שיקוף לעסק'!AG19))</f>
        <v>1</v>
      </c>
      <c r="H19" s="123">
        <f t="shared" si="7"/>
        <v>0</v>
      </c>
      <c r="I19" s="128">
        <f>IF($C$7=ינו!$C$7,ינו!I19,IF($C$7=$AE$2,'שיקוף לעסק'!AD19,'שיקוף לעסק'!AH19))</f>
        <v>0</v>
      </c>
      <c r="J19" s="129">
        <f t="shared" si="8"/>
        <v>0</v>
      </c>
      <c r="K19" s="10"/>
      <c r="L19" s="177"/>
      <c r="M19" s="185"/>
      <c r="N19" s="246"/>
      <c r="O19" s="186"/>
      <c r="P19" s="281"/>
      <c r="Q19" s="43"/>
      <c r="R19" s="10"/>
      <c r="S19" s="273">
        <f t="shared" si="1"/>
        <v>0.17</v>
      </c>
      <c r="T19" s="56">
        <f t="shared" si="2"/>
        <v>0</v>
      </c>
      <c r="AC19" s="77" t="str">
        <f t="shared" si="9"/>
        <v>ביטוח לאומי – עובדים (חלק מעביד)</v>
      </c>
      <c r="AG19" s="63"/>
      <c r="AH19" s="64"/>
      <c r="AI19" s="66"/>
      <c r="AJ19" s="65">
        <f>IF($H$3&gt;='שיעורי מס'!B15,'שיעורי מס'!D15*'שיעורי מס'!C15,IF($H$3&lt;='שיעורי מס'!B14,0,'שיעורי מס'!D15*($H$3-'שיעורי מס'!B14)))</f>
        <v>0</v>
      </c>
      <c r="AL19" s="299">
        <f t="shared" si="3"/>
        <v>0</v>
      </c>
      <c r="AM19" s="299">
        <f t="shared" si="4"/>
        <v>0</v>
      </c>
      <c r="AN19" s="299">
        <f t="shared" si="5"/>
        <v>0</v>
      </c>
    </row>
    <row r="20" spans="1:40" ht="15.75" customHeight="1" thickBot="1" x14ac:dyDescent="0.3">
      <c r="A20" s="10"/>
      <c r="B20" s="119" t="str">
        <f>ינו!B20</f>
        <v>פנסיה ופיצויים לעובדים (חלק מעביד)</v>
      </c>
      <c r="C20" s="129">
        <f t="shared" si="0"/>
        <v>0</v>
      </c>
      <c r="D20" s="331" t="str">
        <f>IF($C$7=ינו!$C$7,ינו!D20,IF($C$7=$AE$2,'שיקוף לעסק'!AA20,'שיקוף לעסק'!AE20))</f>
        <v>לא</v>
      </c>
      <c r="E20" s="332" t="str">
        <f>IF($C$7=ינו!$C$7,ינו!E20,IF($C$7=$AE$2,'שיקוף לעסק'!AB20,'שיקוף לעסק'!AF20))</f>
        <v>עסק</v>
      </c>
      <c r="F20" s="126">
        <f t="shared" si="6"/>
        <v>0</v>
      </c>
      <c r="G20" s="127">
        <f>IF($C$7=ינו!$C$7,ינו!G20,IF($C$7=$AE$2,'שיקוף לעסק'!AC20,'שיקוף לעסק'!AG20))</f>
        <v>1</v>
      </c>
      <c r="H20" s="123">
        <f t="shared" si="7"/>
        <v>0</v>
      </c>
      <c r="I20" s="128">
        <f>IF($C$7=ינו!$C$7,ינו!I20,IF($C$7=$AE$2,'שיקוף לעסק'!AD20,'שיקוף לעסק'!AH20))</f>
        <v>0</v>
      </c>
      <c r="J20" s="129">
        <f t="shared" si="8"/>
        <v>0</v>
      </c>
      <c r="K20" s="10"/>
      <c r="L20" s="177"/>
      <c r="M20" s="185"/>
      <c r="N20" s="246"/>
      <c r="O20" s="186"/>
      <c r="P20" s="281"/>
      <c r="Q20" s="43"/>
      <c r="R20" s="10"/>
      <c r="S20" s="273">
        <f t="shared" si="1"/>
        <v>0.17</v>
      </c>
      <c r="T20" s="56">
        <f t="shared" si="2"/>
        <v>0</v>
      </c>
      <c r="AC20" s="77" t="str">
        <f t="shared" si="9"/>
        <v>פנסיה ופיצויים לעובדים (חלק מעביד)</v>
      </c>
      <c r="AG20" s="63"/>
      <c r="AH20" s="64"/>
      <c r="AI20" s="66"/>
      <c r="AJ20" s="65">
        <f>IF($H$3&gt;='שיעורי מס'!B16,'שיעורי מס'!D16*($H$3-'שיעורי מס'!B15),0)</f>
        <v>0</v>
      </c>
      <c r="AL20" s="299">
        <f t="shared" si="3"/>
        <v>0</v>
      </c>
      <c r="AM20" s="299">
        <f t="shared" si="4"/>
        <v>0</v>
      </c>
      <c r="AN20" s="299">
        <f t="shared" si="5"/>
        <v>0</v>
      </c>
    </row>
    <row r="21" spans="1:40" ht="15.75" customHeight="1" thickBot="1" x14ac:dyDescent="0.3">
      <c r="A21" s="10"/>
      <c r="B21" s="119" t="str">
        <f>'שיקוף לעסק'!B21</f>
        <v>פנסיה לבעל העסק</v>
      </c>
      <c r="C21" s="129">
        <f t="shared" si="0"/>
        <v>0</v>
      </c>
      <c r="D21" s="331" t="str">
        <f>IF($C$7=ינו!$C$7,ינו!D21,IF($C$7=$AE$2,'שיקוף לעסק'!AA21,'שיקוף לעסק'!AE21))</f>
        <v>לא</v>
      </c>
      <c r="E21" s="332" t="str">
        <f>IF($C$7=ינו!$C$7,ינו!E21,IF($C$7=$AE$2,'שיקוף לעסק'!AB21,'שיקוף לעסק'!AF21))</f>
        <v>עסק</v>
      </c>
      <c r="F21" s="126">
        <f t="shared" si="6"/>
        <v>0</v>
      </c>
      <c r="G21" s="127">
        <f>IF($C$7=ינו!$C$7,ינו!G21,IF($C$7=$AE$2,'שיקוף לעסק'!AC21,'שיקוף לעסק'!AG21))</f>
        <v>1</v>
      </c>
      <c r="H21" s="123">
        <f t="shared" si="7"/>
        <v>0</v>
      </c>
      <c r="I21" s="128">
        <f>IF($C$7=ינו!$C$7,ינו!I21,IF($C$7=$AE$2,'שיקוף לעסק'!AD21,'שיקוף לעסק'!AH21))</f>
        <v>0</v>
      </c>
      <c r="J21" s="129">
        <f t="shared" si="8"/>
        <v>0</v>
      </c>
      <c r="K21" s="10"/>
      <c r="L21" s="177"/>
      <c r="M21" s="185"/>
      <c r="N21" s="246"/>
      <c r="O21" s="186"/>
      <c r="P21" s="281"/>
      <c r="Q21" s="43"/>
      <c r="R21" s="10"/>
      <c r="S21" s="273">
        <f t="shared" si="1"/>
        <v>0.17</v>
      </c>
      <c r="T21" s="56">
        <f t="shared" si="2"/>
        <v>0</v>
      </c>
      <c r="AC21" s="77" t="str">
        <f t="shared" si="9"/>
        <v>פנסיה לבעל העסק</v>
      </c>
      <c r="AG21" s="67" t="s">
        <v>23</v>
      </c>
      <c r="AH21" s="68"/>
      <c r="AI21" s="68"/>
      <c r="AJ21" s="69">
        <f>SUM(AJ14:AJ20)</f>
        <v>0</v>
      </c>
      <c r="AL21" s="299">
        <f t="shared" si="3"/>
        <v>0</v>
      </c>
      <c r="AM21" s="299">
        <f t="shared" si="4"/>
        <v>0</v>
      </c>
      <c r="AN21" s="299">
        <f t="shared" si="5"/>
        <v>0</v>
      </c>
    </row>
    <row r="22" spans="1:40" ht="15.75" customHeight="1" thickBot="1" x14ac:dyDescent="0.3">
      <c r="A22" s="10"/>
      <c r="B22" s="119" t="str">
        <f>ינו!B22</f>
        <v>קרן השתלמות לבעל העסק</v>
      </c>
      <c r="C22" s="129">
        <f t="shared" si="0"/>
        <v>0</v>
      </c>
      <c r="D22" s="331" t="str">
        <f>IF($C$7=ינו!$C$7,ינו!D22,IF($C$7=$AE$2,'שיקוף לעסק'!AA22,'שיקוף לעסק'!AE22))</f>
        <v>לא</v>
      </c>
      <c r="E22" s="332" t="str">
        <f>IF($C$7=ינו!$C$7,ינו!E22,IF($C$7=$AE$2,'שיקוף לעסק'!AB22,'שיקוף לעסק'!AF22))</f>
        <v>עסק</v>
      </c>
      <c r="F22" s="126">
        <f t="shared" si="6"/>
        <v>0</v>
      </c>
      <c r="G22" s="127">
        <f>IF($C$7=ינו!$C$7,ינו!G22,IF($C$7=$AE$2,'שיקוף לעסק'!AC22,'שיקוף לעסק'!AG22))</f>
        <v>0.65</v>
      </c>
      <c r="H22" s="123">
        <f t="shared" si="7"/>
        <v>0</v>
      </c>
      <c r="I22" s="128">
        <f>IF($C$7=ינו!$C$7,ינו!I22,IF($C$7=$AE$2,'שיקוף לעסק'!AD22,'שיקוף לעסק'!AH22))</f>
        <v>0</v>
      </c>
      <c r="J22" s="129">
        <f t="shared" si="8"/>
        <v>0</v>
      </c>
      <c r="K22" s="10"/>
      <c r="L22" s="177"/>
      <c r="M22" s="185"/>
      <c r="N22" s="246"/>
      <c r="O22" s="186"/>
      <c r="P22" s="281"/>
      <c r="Q22" s="43"/>
      <c r="R22" s="10"/>
      <c r="S22" s="273">
        <f t="shared" si="1"/>
        <v>0.17</v>
      </c>
      <c r="T22" s="56">
        <f t="shared" si="2"/>
        <v>0</v>
      </c>
      <c r="AC22" s="77" t="str">
        <f t="shared" si="9"/>
        <v>קרן השתלמות לבעל העסק</v>
      </c>
      <c r="AG22" s="70" t="s">
        <v>28</v>
      </c>
      <c r="AH22" s="71"/>
      <c r="AI22" s="71"/>
      <c r="AJ22" s="72">
        <f>C5*'שיעורי מס'!D18</f>
        <v>490.5</v>
      </c>
      <c r="AL22" s="299">
        <f t="shared" si="3"/>
        <v>0</v>
      </c>
      <c r="AM22" s="299">
        <f t="shared" si="4"/>
        <v>0</v>
      </c>
      <c r="AN22" s="299">
        <f t="shared" si="5"/>
        <v>0</v>
      </c>
    </row>
    <row r="23" spans="1:40" ht="15.75" customHeight="1" thickBot="1" x14ac:dyDescent="0.3">
      <c r="A23" s="10"/>
      <c r="B23" s="119" t="str">
        <f>ינו!B23</f>
        <v>ביטוחי נזק (רכוש/גוף)</v>
      </c>
      <c r="C23" s="129">
        <f t="shared" si="0"/>
        <v>0</v>
      </c>
      <c r="D23" s="331" t="str">
        <f>IF($C$7=ינו!$C$7,ינו!D23,IF($C$7=$AE$2,'שיקוף לעסק'!AA23,'שיקוף לעסק'!AE23))</f>
        <v>לא</v>
      </c>
      <c r="E23" s="332" t="str">
        <f>IF($C$7=ינו!$C$7,ינו!E23,IF($C$7=$AE$2,'שיקוף לעסק'!AB23,'שיקוף לעסק'!AF23))</f>
        <v>עסק</v>
      </c>
      <c r="F23" s="126">
        <f t="shared" si="6"/>
        <v>0</v>
      </c>
      <c r="G23" s="127">
        <f>IF($C$7=ינו!$C$7,ינו!G23,IF($C$7=$AE$2,'שיקוף לעסק'!AC23,'שיקוף לעסק'!AG23))</f>
        <v>1</v>
      </c>
      <c r="H23" s="123">
        <f t="shared" si="7"/>
        <v>0</v>
      </c>
      <c r="I23" s="128">
        <f>IF($C$7=ינו!$C$7,ינו!I23,IF($C$7=$AE$2,'שיקוף לעסק'!AD23,'שיקוף לעסק'!AH23))</f>
        <v>0</v>
      </c>
      <c r="J23" s="129">
        <f t="shared" si="8"/>
        <v>0</v>
      </c>
      <c r="K23" s="10"/>
      <c r="L23" s="177"/>
      <c r="M23" s="185"/>
      <c r="N23" s="246"/>
      <c r="O23" s="186"/>
      <c r="P23" s="281"/>
      <c r="Q23" s="43"/>
      <c r="R23" s="10"/>
      <c r="S23" s="273">
        <f t="shared" si="1"/>
        <v>0.17</v>
      </c>
      <c r="T23" s="56">
        <f t="shared" si="2"/>
        <v>0</v>
      </c>
      <c r="AC23" s="77" t="str">
        <f t="shared" si="9"/>
        <v>ביטוחי נזק (רכוש/גוף)</v>
      </c>
      <c r="AG23" s="70" t="s">
        <v>24</v>
      </c>
      <c r="AH23" s="73"/>
      <c r="AI23" s="73"/>
      <c r="AJ23" s="74">
        <f>IF(AJ21-AJ22&lt;0,0,AJ21-AJ22)</f>
        <v>0</v>
      </c>
      <c r="AL23" s="299">
        <f t="shared" si="3"/>
        <v>0</v>
      </c>
      <c r="AM23" s="299">
        <f t="shared" si="4"/>
        <v>0</v>
      </c>
      <c r="AN23" s="299">
        <f t="shared" si="5"/>
        <v>0</v>
      </c>
    </row>
    <row r="24" spans="1:40" ht="15.75" customHeight="1" x14ac:dyDescent="0.2">
      <c r="A24" s="10"/>
      <c r="B24" s="119" t="str">
        <f>ינו!B24</f>
        <v>הנהלת חשבונות ויעוץ מקצועי</v>
      </c>
      <c r="C24" s="129">
        <f t="shared" si="0"/>
        <v>0</v>
      </c>
      <c r="D24" s="331" t="str">
        <f>IF($C$7=ינו!$C$7,ינו!D24,IF($C$7=$AE$2,'שיקוף לעסק'!AA24,'שיקוף לעסק'!AE24))</f>
        <v>לא</v>
      </c>
      <c r="E24" s="332" t="str">
        <f>IF($C$7=ינו!$C$7,ינו!E24,IF($C$7=$AE$2,'שיקוף לעסק'!AB24,'שיקוף לעסק'!AF24))</f>
        <v>עסק</v>
      </c>
      <c r="F24" s="126">
        <f t="shared" si="6"/>
        <v>0</v>
      </c>
      <c r="G24" s="127">
        <f>IF($C$7=ינו!$C$7,ינו!G24,IF($C$7=$AE$2,'שיקוף לעסק'!AC24,'שיקוף לעסק'!AG24))</f>
        <v>1</v>
      </c>
      <c r="H24" s="123">
        <f t="shared" si="7"/>
        <v>0</v>
      </c>
      <c r="I24" s="128">
        <f>IF($C$7=ינו!$C$7,ינו!I24,IF($C$7=$AE$2,'שיקוף לעסק'!AD24,'שיקוף לעסק'!AH24))</f>
        <v>1</v>
      </c>
      <c r="J24" s="129">
        <f t="shared" si="8"/>
        <v>0</v>
      </c>
      <c r="K24" s="10"/>
      <c r="L24" s="177"/>
      <c r="M24" s="185"/>
      <c r="N24" s="246"/>
      <c r="O24" s="186"/>
      <c r="P24" s="281"/>
      <c r="Q24" s="43"/>
      <c r="R24" s="10"/>
      <c r="S24" s="273">
        <f t="shared" si="1"/>
        <v>0.17</v>
      </c>
      <c r="T24" s="56">
        <f t="shared" si="2"/>
        <v>0</v>
      </c>
      <c r="AC24" s="77" t="str">
        <f t="shared" si="9"/>
        <v>הנהלת חשבונות ויעוץ מקצועי</v>
      </c>
      <c r="AL24" s="299">
        <f t="shared" si="3"/>
        <v>0</v>
      </c>
      <c r="AM24" s="299">
        <f t="shared" si="4"/>
        <v>0</v>
      </c>
      <c r="AN24" s="299">
        <f t="shared" si="5"/>
        <v>0</v>
      </c>
    </row>
    <row r="25" spans="1:40" ht="15.75" customHeight="1" thickBot="1" x14ac:dyDescent="0.25">
      <c r="A25" s="10"/>
      <c r="B25" s="119" t="str">
        <f>ינו!B25</f>
        <v>עמלות וריביות בנקים וכרטיסי אשראי</v>
      </c>
      <c r="C25" s="129">
        <f t="shared" si="0"/>
        <v>0</v>
      </c>
      <c r="D25" s="331" t="str">
        <f>IF($C$7=ינו!$C$7,ינו!D25,IF($C$7=$AE$2,'שיקוף לעסק'!AA25,'שיקוף לעסק'!AE25))</f>
        <v>לא</v>
      </c>
      <c r="E25" s="332" t="str">
        <f>IF($C$7=ינו!$C$7,ינו!E25,IF($C$7=$AE$2,'שיקוף לעסק'!AB25,'שיקוף לעסק'!AF25))</f>
        <v>עסק</v>
      </c>
      <c r="F25" s="126">
        <f t="shared" si="6"/>
        <v>0</v>
      </c>
      <c r="G25" s="127">
        <f>IF($C$7=ינו!$C$7,ינו!G25,IF($C$7=$AE$2,'שיקוף לעסק'!AC25,'שיקוף לעסק'!AG25))</f>
        <v>1</v>
      </c>
      <c r="H25" s="123">
        <f t="shared" si="7"/>
        <v>0</v>
      </c>
      <c r="I25" s="128">
        <f>IF($C$7=ינו!$C$7,ינו!I25,IF($C$7=$AE$2,'שיקוף לעסק'!AD25,'שיקוף לעסק'!AH25))</f>
        <v>0</v>
      </c>
      <c r="J25" s="129">
        <f t="shared" si="8"/>
        <v>0</v>
      </c>
      <c r="K25" s="10"/>
      <c r="L25" s="177"/>
      <c r="M25" s="185"/>
      <c r="N25" s="246"/>
      <c r="O25" s="186"/>
      <c r="P25" s="281"/>
      <c r="Q25" s="43"/>
      <c r="R25" s="10"/>
      <c r="S25" s="273">
        <f t="shared" si="1"/>
        <v>0.17</v>
      </c>
      <c r="T25" s="56">
        <f t="shared" si="2"/>
        <v>0</v>
      </c>
      <c r="AC25" s="77" t="str">
        <f t="shared" si="9"/>
        <v>עמלות וריביות בנקים וכרטיסי אשראי</v>
      </c>
      <c r="AH25" s="56" t="s">
        <v>86</v>
      </c>
      <c r="AL25" s="299">
        <f t="shared" si="3"/>
        <v>0</v>
      </c>
      <c r="AM25" s="299">
        <f t="shared" si="4"/>
        <v>0</v>
      </c>
      <c r="AN25" s="299">
        <f t="shared" si="5"/>
        <v>0</v>
      </c>
    </row>
    <row r="26" spans="1:40" ht="15.75" customHeight="1" thickBot="1" x14ac:dyDescent="0.3">
      <c r="A26" s="10"/>
      <c r="B26" s="119" t="str">
        <f>ינו!B26</f>
        <v>רכישת ציוד קבוע (עד 2500 ₪)</v>
      </c>
      <c r="C26" s="129">
        <f t="shared" si="0"/>
        <v>0</v>
      </c>
      <c r="D26" s="331" t="str">
        <f>IF($C$7=ינו!$C$7,ינו!D26,IF($C$7=$AE$2,'שיקוף לעסק'!AA26,'שיקוף לעסק'!AE26))</f>
        <v>לא</v>
      </c>
      <c r="E26" s="332" t="str">
        <f>IF($C$7=ינו!$C$7,ינו!E26,IF($C$7=$AE$2,'שיקוף לעסק'!AB26,'שיקוף לעסק'!AF26))</f>
        <v>עסק</v>
      </c>
      <c r="F26" s="126">
        <f t="shared" si="6"/>
        <v>0</v>
      </c>
      <c r="G26" s="127">
        <f>IF($C$7=ינו!$C$7,ינו!G26,IF($C$7=$AE$2,'שיקוף לעסק'!AC26,'שיקוף לעסק'!AG26))</f>
        <v>0.2</v>
      </c>
      <c r="H26" s="123">
        <f t="shared" si="7"/>
        <v>0</v>
      </c>
      <c r="I26" s="128">
        <f>IF($C$7=ינו!$C$7,ינו!I26,IF($C$7=$AE$2,'שיקוף לעסק'!AD26,'שיקוף לעסק'!AH26))</f>
        <v>1</v>
      </c>
      <c r="J26" s="129">
        <f t="shared" si="8"/>
        <v>0</v>
      </c>
      <c r="K26" s="10"/>
      <c r="L26" s="177"/>
      <c r="M26" s="185"/>
      <c r="N26" s="246"/>
      <c r="O26" s="186"/>
      <c r="P26" s="281"/>
      <c r="Q26" s="43"/>
      <c r="R26" s="10"/>
      <c r="S26" s="273">
        <f t="shared" si="1"/>
        <v>0.17</v>
      </c>
      <c r="T26" s="56">
        <f t="shared" si="2"/>
        <v>0</v>
      </c>
      <c r="AC26" s="77" t="str">
        <f t="shared" si="9"/>
        <v>רכישת ציוד קבוע (עד 2500 ₪)</v>
      </c>
      <c r="AG26" s="75"/>
      <c r="AH26" s="76"/>
      <c r="AI26" s="76"/>
      <c r="AJ26" s="62" t="s">
        <v>22</v>
      </c>
      <c r="AL26" s="299">
        <f t="shared" si="3"/>
        <v>0</v>
      </c>
      <c r="AM26" s="299">
        <f t="shared" si="4"/>
        <v>0</v>
      </c>
      <c r="AN26" s="299">
        <f t="shared" si="5"/>
        <v>0</v>
      </c>
    </row>
    <row r="27" spans="1:40" ht="15.75" customHeight="1" x14ac:dyDescent="0.25">
      <c r="A27" s="10"/>
      <c r="B27" s="119" t="str">
        <f>ינו!B27</f>
        <v>רכישת חומרי גלם וציוד מתכלה</v>
      </c>
      <c r="C27" s="129">
        <f t="shared" si="0"/>
        <v>0</v>
      </c>
      <c r="D27" s="331" t="str">
        <f>IF($C$7=ינו!$C$7,ינו!D27,IF($C$7=$AE$2,'שיקוף לעסק'!AA27,'שיקוף לעסק'!AE27))</f>
        <v>לא</v>
      </c>
      <c r="E27" s="332" t="str">
        <f>IF($C$7=ינו!$C$7,ינו!E27,IF($C$7=$AE$2,'שיקוף לעסק'!AB27,'שיקוף לעסק'!AF27))</f>
        <v>עסק</v>
      </c>
      <c r="F27" s="126">
        <f t="shared" si="6"/>
        <v>0</v>
      </c>
      <c r="G27" s="127">
        <f>IF($C$7=ינו!$C$7,ינו!G27,IF($C$7=$AE$2,'שיקוף לעסק'!AC27,'שיקוף לעסק'!AG27))</f>
        <v>1</v>
      </c>
      <c r="H27" s="123">
        <f t="shared" si="7"/>
        <v>0</v>
      </c>
      <c r="I27" s="128">
        <f>IF($C$7=ינו!$C$7,ינו!I27,IF($C$7=$AE$2,'שיקוף לעסק'!AD27,'שיקוף לעסק'!AH27))</f>
        <v>1</v>
      </c>
      <c r="J27" s="129">
        <f t="shared" si="8"/>
        <v>0</v>
      </c>
      <c r="K27" s="10"/>
      <c r="L27" s="177"/>
      <c r="M27" s="185"/>
      <c r="N27" s="246"/>
      <c r="O27" s="186"/>
      <c r="P27" s="281"/>
      <c r="Q27" s="43"/>
      <c r="R27" s="10"/>
      <c r="S27" s="273">
        <f t="shared" si="1"/>
        <v>0.17</v>
      </c>
      <c r="T27" s="56">
        <f t="shared" si="2"/>
        <v>0</v>
      </c>
      <c r="AC27" s="77" t="str">
        <f t="shared" si="9"/>
        <v>רכישת חומרי גלם וציוד מתכלה</v>
      </c>
      <c r="AG27" s="63"/>
      <c r="AH27" s="64"/>
      <c r="AI27" s="64"/>
      <c r="AJ27" s="77"/>
      <c r="AL27" s="299">
        <f t="shared" si="3"/>
        <v>0</v>
      </c>
      <c r="AM27" s="299">
        <f t="shared" si="4"/>
        <v>0</v>
      </c>
      <c r="AN27" s="299">
        <f t="shared" si="5"/>
        <v>0</v>
      </c>
    </row>
    <row r="28" spans="1:40" ht="15.75" customHeight="1" x14ac:dyDescent="0.25">
      <c r="A28" s="10"/>
      <c r="B28" s="119" t="str">
        <f>ינו!B28</f>
        <v>רכב : ביטוחים + רישוי</v>
      </c>
      <c r="C28" s="129">
        <f t="shared" si="0"/>
        <v>0</v>
      </c>
      <c r="D28" s="331" t="str">
        <f>IF($C$7=ינו!$C$7,ינו!D28,IF($C$7=$AE$2,'שיקוף לעסק'!AA28,'שיקוף לעסק'!AE28))</f>
        <v>כן</v>
      </c>
      <c r="E28" s="332" t="str">
        <f>IF($C$7=ינו!$C$7,ינו!E28,IF($C$7=$AE$2,'שיקוף לעסק'!AB28,'שיקוף לעסק'!AF28))</f>
        <v>בית</v>
      </c>
      <c r="F28" s="126">
        <f t="shared" si="6"/>
        <v>0</v>
      </c>
      <c r="G28" s="127">
        <f>IF($C$7=ינו!$C$7,ינו!G28,IF($C$7=$AE$2,'שיקוף לעסק'!AC28,'שיקוף לעסק'!AG28))</f>
        <v>0.45</v>
      </c>
      <c r="H28" s="123">
        <f t="shared" si="7"/>
        <v>0</v>
      </c>
      <c r="I28" s="128">
        <f>IF($C$7=ינו!$C$7,ינו!I28,IF($C$7=$AE$2,'שיקוף לעסק'!AD28,'שיקוף לעסק'!AH28))</f>
        <v>0</v>
      </c>
      <c r="J28" s="129">
        <f t="shared" si="8"/>
        <v>0</v>
      </c>
      <c r="K28" s="10"/>
      <c r="L28" s="177"/>
      <c r="M28" s="185"/>
      <c r="N28" s="246"/>
      <c r="O28" s="186"/>
      <c r="P28" s="281"/>
      <c r="Q28" s="43"/>
      <c r="R28" s="10"/>
      <c r="S28" s="273">
        <f t="shared" si="1"/>
        <v>0.17</v>
      </c>
      <c r="T28" s="56">
        <f t="shared" si="2"/>
        <v>0</v>
      </c>
      <c r="AC28" s="77" t="str">
        <f t="shared" ref="AC28:AC44" si="10">B28</f>
        <v>רכב : ביטוחים + רישוי</v>
      </c>
      <c r="AG28" s="63"/>
      <c r="AH28" s="64"/>
      <c r="AI28" s="78"/>
      <c r="AJ28" s="65">
        <f>IF($H$3&gt;='שיעורי מס'!B23,'שיעורי מס'!D23*'שיעורי מס'!C23,IF($H$3&lt;='שיעורי מס'!B22,0,'שיעורי מס'!D23*($H$3-'שיעורי מס'!B22)))</f>
        <v>0</v>
      </c>
      <c r="AL28" s="299">
        <f t="shared" si="3"/>
        <v>1</v>
      </c>
      <c r="AM28" s="299">
        <f t="shared" si="4"/>
        <v>0</v>
      </c>
      <c r="AN28" s="299">
        <f t="shared" si="5"/>
        <v>0</v>
      </c>
    </row>
    <row r="29" spans="1:40" ht="15.75" customHeight="1" thickBot="1" x14ac:dyDescent="0.3">
      <c r="A29" s="10"/>
      <c r="B29" s="119" t="str">
        <f>ינו!B29</f>
        <v>רכב : דלק+ חניה+טיפולים</v>
      </c>
      <c r="C29" s="129">
        <f t="shared" si="0"/>
        <v>0</v>
      </c>
      <c r="D29" s="331" t="str">
        <f>IF($C$7=ינו!$C$7,ינו!D29,IF($C$7=$AE$2,'שיקוף לעסק'!AA29,'שיקוף לעסק'!AE29))</f>
        <v>כן</v>
      </c>
      <c r="E29" s="332" t="str">
        <f>IF($C$7=ינו!$C$7,ינו!E29,IF($C$7=$AE$2,'שיקוף לעסק'!AB29,'שיקוף לעסק'!AF29))</f>
        <v>בית</v>
      </c>
      <c r="F29" s="126">
        <f t="shared" si="6"/>
        <v>0</v>
      </c>
      <c r="G29" s="127">
        <f>IF($C$7=ינו!$C$7,ינו!G29,IF($C$7=$AE$2,'שיקוף לעסק'!AC29,'שיקוף לעסק'!AG29))</f>
        <v>0.45</v>
      </c>
      <c r="H29" s="123">
        <f t="shared" si="7"/>
        <v>0</v>
      </c>
      <c r="I29" s="128">
        <f>IF($C$7=ינו!$C$7,ינו!I29,IF($C$7=$AE$2,'שיקוף לעסק'!AD29,'שיקוף לעסק'!AH29))</f>
        <v>0.66</v>
      </c>
      <c r="J29" s="129">
        <f t="shared" si="8"/>
        <v>0</v>
      </c>
      <c r="K29" s="10"/>
      <c r="L29" s="177"/>
      <c r="M29" s="185"/>
      <c r="N29" s="246"/>
      <c r="O29" s="186"/>
      <c r="P29" s="281"/>
      <c r="Q29" s="43"/>
      <c r="R29" s="10"/>
      <c r="S29" s="273">
        <f t="shared" si="1"/>
        <v>0.17</v>
      </c>
      <c r="T29" s="56">
        <f t="shared" si="2"/>
        <v>0</v>
      </c>
      <c r="AC29" s="77" t="str">
        <f t="shared" si="10"/>
        <v>רכב : דלק+ חניה+טיפולים</v>
      </c>
      <c r="AG29" s="63"/>
      <c r="AH29" s="64"/>
      <c r="AI29" s="78"/>
      <c r="AJ29" s="65">
        <f>IF($H$3&gt;='שיעורי מס'!B24,'שיעורי מס'!D24*'שיעורי מס'!C24,IF($H$3&lt;='שיעורי מס'!B23,0,'שיעורי מס'!D24*($H$3-'שיעורי מס'!B23)))</f>
        <v>0</v>
      </c>
      <c r="AL29" s="299">
        <f t="shared" si="3"/>
        <v>1</v>
      </c>
      <c r="AM29" s="299">
        <f t="shared" si="4"/>
        <v>0</v>
      </c>
      <c r="AN29" s="299">
        <f t="shared" si="5"/>
        <v>0</v>
      </c>
    </row>
    <row r="30" spans="1:40" ht="15.75" customHeight="1" thickBot="1" x14ac:dyDescent="0.3">
      <c r="A30" s="10"/>
      <c r="B30" s="119" t="str">
        <f>ינו!B30</f>
        <v>תחבורה ציבורית</v>
      </c>
      <c r="C30" s="129">
        <f t="shared" si="0"/>
        <v>0</v>
      </c>
      <c r="D30" s="331" t="str">
        <f>IF($C$7=ינו!$C$7,ינו!D30,IF($C$7=$AE$2,'שיקוף לעסק'!AA30,'שיקוף לעסק'!AE30))</f>
        <v>לא</v>
      </c>
      <c r="E30" s="332" t="str">
        <f>IF($C$7=ינו!$C$7,ינו!E30,IF($C$7=$AE$2,'שיקוף לעסק'!AB30,'שיקוף לעסק'!AF30))</f>
        <v>עסק</v>
      </c>
      <c r="F30" s="126">
        <f t="shared" si="6"/>
        <v>0</v>
      </c>
      <c r="G30" s="127">
        <f>IF($C$7=ינו!$C$7,ינו!G30,IF($C$7=$AE$2,'שיקוף לעסק'!AC30,'שיקוף לעסק'!AG30))</f>
        <v>1</v>
      </c>
      <c r="H30" s="123">
        <f t="shared" si="7"/>
        <v>0</v>
      </c>
      <c r="I30" s="128">
        <f>IF($C$7=ינו!$C$7,ינו!I30,IF($C$7=$AE$2,'שיקוף לעסק'!AD30,'שיקוף לעסק'!AH30))</f>
        <v>1</v>
      </c>
      <c r="J30" s="129">
        <f t="shared" si="8"/>
        <v>0</v>
      </c>
      <c r="K30" s="10"/>
      <c r="L30" s="177"/>
      <c r="M30" s="185"/>
      <c r="N30" s="246"/>
      <c r="O30" s="186"/>
      <c r="P30" s="281"/>
      <c r="Q30" s="43"/>
      <c r="R30" s="10"/>
      <c r="S30" s="273">
        <f t="shared" si="1"/>
        <v>0.17</v>
      </c>
      <c r="T30" s="56">
        <f t="shared" si="2"/>
        <v>0</v>
      </c>
      <c r="AC30" s="77" t="str">
        <f t="shared" si="10"/>
        <v>תחבורה ציבורית</v>
      </c>
      <c r="AG30" s="67" t="s">
        <v>30</v>
      </c>
      <c r="AH30" s="68"/>
      <c r="AI30" s="68"/>
      <c r="AJ30" s="69">
        <f>SUM(AJ28:AJ29)</f>
        <v>0</v>
      </c>
      <c r="AL30" s="299">
        <f t="shared" si="3"/>
        <v>0</v>
      </c>
      <c r="AM30" s="299">
        <f t="shared" si="4"/>
        <v>0</v>
      </c>
      <c r="AN30" s="299">
        <f t="shared" si="5"/>
        <v>0</v>
      </c>
    </row>
    <row r="31" spans="1:40" ht="15.75" customHeight="1" x14ac:dyDescent="0.2">
      <c r="A31" s="10"/>
      <c r="B31" s="119" t="str">
        <f>ינו!B31</f>
        <v>משלוחים</v>
      </c>
      <c r="C31" s="129">
        <f t="shared" si="0"/>
        <v>0</v>
      </c>
      <c r="D31" s="331" t="str">
        <f>IF($C$7=ינו!$C$7,ינו!D31,IF($C$7=$AE$2,'שיקוף לעסק'!AA31,'שיקוף לעסק'!AE31))</f>
        <v>לא</v>
      </c>
      <c r="E31" s="332" t="str">
        <f>IF($C$7=ינו!$C$7,ינו!E31,IF($C$7=$AE$2,'שיקוף לעסק'!AB31,'שיקוף לעסק'!AF31))</f>
        <v>עסק</v>
      </c>
      <c r="F31" s="126">
        <f t="shared" si="6"/>
        <v>0</v>
      </c>
      <c r="G31" s="127">
        <f>IF($C$7=ינו!$C$7,ינו!G31,IF($C$7=$AE$2,'שיקוף לעסק'!AC31,'שיקוף לעסק'!AG31))</f>
        <v>1</v>
      </c>
      <c r="H31" s="123">
        <f t="shared" si="7"/>
        <v>0</v>
      </c>
      <c r="I31" s="128">
        <f>IF($C$7=ינו!$C$7,ינו!I31,IF($C$7=$AE$2,'שיקוף לעסק'!AD31,'שיקוף לעסק'!AH31))</f>
        <v>1</v>
      </c>
      <c r="J31" s="129">
        <f t="shared" si="8"/>
        <v>0</v>
      </c>
      <c r="K31" s="10"/>
      <c r="L31" s="177"/>
      <c r="M31" s="185"/>
      <c r="N31" s="246"/>
      <c r="O31" s="186"/>
      <c r="P31" s="281"/>
      <c r="Q31" s="43"/>
      <c r="R31" s="10"/>
      <c r="S31" s="273">
        <f t="shared" si="1"/>
        <v>0.17</v>
      </c>
      <c r="T31" s="56">
        <f t="shared" si="2"/>
        <v>0</v>
      </c>
      <c r="AC31" s="77" t="str">
        <f t="shared" si="10"/>
        <v>משלוחים</v>
      </c>
      <c r="AL31" s="299">
        <f t="shared" si="3"/>
        <v>0</v>
      </c>
      <c r="AM31" s="299">
        <f t="shared" si="4"/>
        <v>0</v>
      </c>
      <c r="AN31" s="299">
        <f t="shared" si="5"/>
        <v>0</v>
      </c>
    </row>
    <row r="32" spans="1:40" ht="15.75" customHeight="1" x14ac:dyDescent="0.2">
      <c r="A32" s="10"/>
      <c r="B32" s="119" t="str">
        <f>ינו!B32</f>
        <v>תיקונים: מכונות, כלים, אחזקת משרד</v>
      </c>
      <c r="C32" s="129">
        <f t="shared" si="0"/>
        <v>0</v>
      </c>
      <c r="D32" s="331" t="str">
        <f>IF($C$7=ינו!$C$7,ינו!D32,IF($C$7=$AE$2,'שיקוף לעסק'!AA32,'שיקוף לעסק'!AE32))</f>
        <v>לא</v>
      </c>
      <c r="E32" s="332" t="str">
        <f>IF($C$7=ינו!$C$7,ינו!E32,IF($C$7=$AE$2,'שיקוף לעסק'!AB32,'שיקוף לעסק'!AF32))</f>
        <v>עסק</v>
      </c>
      <c r="F32" s="126">
        <f t="shared" si="6"/>
        <v>0</v>
      </c>
      <c r="G32" s="127">
        <f>IF($C$7=ינו!$C$7,ינו!G32,IF($C$7=$AE$2,'שיקוף לעסק'!AC32,'שיקוף לעסק'!AG32))</f>
        <v>1</v>
      </c>
      <c r="H32" s="123">
        <f t="shared" si="7"/>
        <v>0</v>
      </c>
      <c r="I32" s="128">
        <f>IF($C$7=ינו!$C$7,ינו!I32,IF($C$7=$AE$2,'שיקוף לעסק'!AD32,'שיקוף לעסק'!AH32))</f>
        <v>1</v>
      </c>
      <c r="J32" s="129">
        <f t="shared" si="8"/>
        <v>0</v>
      </c>
      <c r="K32" s="10"/>
      <c r="L32" s="177"/>
      <c r="M32" s="185"/>
      <c r="N32" s="246"/>
      <c r="O32" s="186"/>
      <c r="P32" s="281"/>
      <c r="Q32" s="43"/>
      <c r="R32" s="10"/>
      <c r="S32" s="273">
        <f t="shared" si="1"/>
        <v>0.17</v>
      </c>
      <c r="T32" s="56">
        <f t="shared" si="2"/>
        <v>0</v>
      </c>
      <c r="AC32" s="77" t="str">
        <f t="shared" si="10"/>
        <v>תיקונים: מכונות, כלים, אחזקת משרד</v>
      </c>
      <c r="AL32" s="299">
        <f t="shared" si="3"/>
        <v>0</v>
      </c>
      <c r="AM32" s="299">
        <f t="shared" si="4"/>
        <v>0</v>
      </c>
      <c r="AN32" s="299">
        <f t="shared" si="5"/>
        <v>0</v>
      </c>
    </row>
    <row r="33" spans="1:40" ht="15.75" customHeight="1" x14ac:dyDescent="0.2">
      <c r="A33" s="10"/>
      <c r="B33" s="119" t="str">
        <f>ינו!B33</f>
        <v>פרסום ושיווק</v>
      </c>
      <c r="C33" s="129">
        <f t="shared" si="0"/>
        <v>0</v>
      </c>
      <c r="D33" s="331" t="str">
        <f>IF($C$7=ינו!$C$7,ינו!D33,IF($C$7=$AE$2,'שיקוף לעסק'!AA33,'שיקוף לעסק'!AE33))</f>
        <v>לא</v>
      </c>
      <c r="E33" s="332" t="str">
        <f>IF($C$7=ינו!$C$7,ינו!E33,IF($C$7=$AE$2,'שיקוף לעסק'!AB33,'שיקוף לעסק'!AF33))</f>
        <v>עסק</v>
      </c>
      <c r="F33" s="126">
        <f t="shared" si="6"/>
        <v>0</v>
      </c>
      <c r="G33" s="127">
        <f>IF($C$7=ינו!$C$7,ינו!G33,IF($C$7=$AE$2,'שיקוף לעסק'!AC33,'שיקוף לעסק'!AG33))</f>
        <v>1</v>
      </c>
      <c r="H33" s="123">
        <f t="shared" si="7"/>
        <v>0</v>
      </c>
      <c r="I33" s="128">
        <f>IF($C$7=ינו!$C$7,ינו!I33,IF($C$7=$AE$2,'שיקוף לעסק'!AD33,'שיקוף לעסק'!AH33))</f>
        <v>1</v>
      </c>
      <c r="J33" s="129">
        <f t="shared" si="8"/>
        <v>0</v>
      </c>
      <c r="K33" s="10"/>
      <c r="L33" s="177"/>
      <c r="M33" s="185"/>
      <c r="N33" s="246"/>
      <c r="O33" s="186"/>
      <c r="P33" s="281"/>
      <c r="Q33" s="43"/>
      <c r="R33" s="10"/>
      <c r="S33" s="273">
        <f t="shared" si="1"/>
        <v>0.17</v>
      </c>
      <c r="T33" s="56">
        <f t="shared" si="2"/>
        <v>0</v>
      </c>
      <c r="AC33" s="77" t="str">
        <f t="shared" si="10"/>
        <v>פרסום ושיווק</v>
      </c>
      <c r="AL33" s="299">
        <f t="shared" si="3"/>
        <v>0</v>
      </c>
      <c r="AM33" s="299">
        <f t="shared" si="4"/>
        <v>0</v>
      </c>
      <c r="AN33" s="299">
        <f t="shared" si="5"/>
        <v>0</v>
      </c>
    </row>
    <row r="34" spans="1:40" ht="15.75" customHeight="1" x14ac:dyDescent="0.2">
      <c r="A34" s="10"/>
      <c r="B34" s="119" t="str">
        <f>ינו!B34</f>
        <v>ארוחות עסקיות וכיבוד מחוץ לעסק</v>
      </c>
      <c r="C34" s="129">
        <f t="shared" si="0"/>
        <v>0</v>
      </c>
      <c r="D34" s="331" t="str">
        <f>IF($C$7=ינו!$C$7,ינו!D34,IF($C$7=$AE$2,'שיקוף לעסק'!AA34,'שיקוף לעסק'!AE34))</f>
        <v>לא</v>
      </c>
      <c r="E34" s="332" t="str">
        <f>IF($C$7=ינו!$C$7,ינו!E34,IF($C$7=$AE$2,'שיקוף לעסק'!AB34,'שיקוף לעסק'!AF34))</f>
        <v>עסק</v>
      </c>
      <c r="F34" s="126">
        <f t="shared" si="6"/>
        <v>0</v>
      </c>
      <c r="G34" s="127">
        <f>IF($C$7=ינו!$C$7,ינו!G34,IF($C$7=$AE$2,'שיקוף לעסק'!AC34,'שיקוף לעסק'!AG34))</f>
        <v>0</v>
      </c>
      <c r="H34" s="123">
        <f t="shared" si="7"/>
        <v>0</v>
      </c>
      <c r="I34" s="128">
        <f>IF($C$7=ינו!$C$7,ינו!I34,IF($C$7=$AE$2,'שיקוף לעסק'!AD34,'שיקוף לעסק'!AH34))</f>
        <v>0</v>
      </c>
      <c r="J34" s="129">
        <f t="shared" si="8"/>
        <v>0</v>
      </c>
      <c r="K34" s="10"/>
      <c r="L34" s="177"/>
      <c r="M34" s="185"/>
      <c r="N34" s="246"/>
      <c r="O34" s="186"/>
      <c r="P34" s="281"/>
      <c r="Q34" s="43"/>
      <c r="R34" s="10"/>
      <c r="S34" s="273">
        <f t="shared" si="1"/>
        <v>0.17</v>
      </c>
      <c r="T34" s="56">
        <f t="shared" si="2"/>
        <v>0</v>
      </c>
      <c r="AC34" s="77" t="str">
        <f t="shared" si="10"/>
        <v>ארוחות עסקיות וכיבוד מחוץ לעסק</v>
      </c>
      <c r="AL34" s="299">
        <f t="shared" si="3"/>
        <v>0</v>
      </c>
      <c r="AM34" s="299">
        <f t="shared" si="4"/>
        <v>0</v>
      </c>
      <c r="AN34" s="299">
        <f t="shared" si="5"/>
        <v>0</v>
      </c>
    </row>
    <row r="35" spans="1:40" ht="15.75" customHeight="1" x14ac:dyDescent="0.2">
      <c r="A35" s="10"/>
      <c r="B35" s="119" t="str">
        <f>ינו!B35</f>
        <v>כיבודים בעסק (קפה, תה וכדומה)</v>
      </c>
      <c r="C35" s="129">
        <f t="shared" si="0"/>
        <v>0</v>
      </c>
      <c r="D35" s="331" t="str">
        <f>IF($C$7=ינו!$C$7,ינו!D35,IF($C$7=$AE$2,'שיקוף לעסק'!AA35,'שיקוף לעסק'!AE35))</f>
        <v>לא</v>
      </c>
      <c r="E35" s="332" t="str">
        <f>IF($C$7=ינו!$C$7,ינו!E35,IF($C$7=$AE$2,'שיקוף לעסק'!AB35,'שיקוף לעסק'!AF35))</f>
        <v>עסק</v>
      </c>
      <c r="F35" s="126">
        <f t="shared" si="6"/>
        <v>0</v>
      </c>
      <c r="G35" s="127">
        <f>IF($C$7=ינו!$C$7,ינו!G35,IF($C$7=$AE$2,'שיקוף לעסק'!AC35,'שיקוף לעסק'!AG35))</f>
        <v>0.8</v>
      </c>
      <c r="H35" s="123">
        <f t="shared" si="7"/>
        <v>0</v>
      </c>
      <c r="I35" s="128">
        <f>IF($C$7=ינו!$C$7,ינו!I35,IF($C$7=$AE$2,'שיקוף לעסק'!AD35,'שיקוף לעסק'!AH35))</f>
        <v>0</v>
      </c>
      <c r="J35" s="129">
        <f t="shared" si="8"/>
        <v>0</v>
      </c>
      <c r="K35" s="10"/>
      <c r="L35" s="177"/>
      <c r="M35" s="185"/>
      <c r="N35" s="246"/>
      <c r="O35" s="186"/>
      <c r="P35" s="281"/>
      <c r="Q35" s="43"/>
      <c r="R35" s="10"/>
      <c r="S35" s="273">
        <f t="shared" si="1"/>
        <v>0.17</v>
      </c>
      <c r="T35" s="56">
        <f t="shared" si="2"/>
        <v>0</v>
      </c>
      <c r="AC35" s="77" t="str">
        <f t="shared" si="10"/>
        <v>כיבודים בעסק (קפה, תה וכדומה)</v>
      </c>
      <c r="AL35" s="299">
        <f t="shared" si="3"/>
        <v>0</v>
      </c>
      <c r="AM35" s="299">
        <f t="shared" si="4"/>
        <v>0</v>
      </c>
      <c r="AN35" s="299">
        <f t="shared" si="5"/>
        <v>0</v>
      </c>
    </row>
    <row r="36" spans="1:40" ht="15.75" customHeight="1" x14ac:dyDescent="0.2">
      <c r="A36" s="10"/>
      <c r="B36" s="119" t="str">
        <f>ינו!B36</f>
        <v>החזר חובות - חלק הקרן</v>
      </c>
      <c r="C36" s="129">
        <f t="shared" si="0"/>
        <v>0</v>
      </c>
      <c r="D36" s="331" t="str">
        <f>IF($C$7=ינו!$C$7,ינו!D36,IF($C$7=$AE$2,'שיקוף לעסק'!AA36,'שיקוף לעסק'!AE36))</f>
        <v>לא</v>
      </c>
      <c r="E36" s="332" t="str">
        <f>IF($C$7=ינו!$C$7,ינו!E36,IF($C$7=$AE$2,'שיקוף לעסק'!AB36,'שיקוף לעסק'!AF36))</f>
        <v>עסק</v>
      </c>
      <c r="F36" s="126">
        <f t="shared" si="6"/>
        <v>0</v>
      </c>
      <c r="G36" s="127">
        <f>IF($C$7=ינו!$C$7,ינו!G36,IF($C$7=$AE$2,'שיקוף לעסק'!AC36,'שיקוף לעסק'!AG36))</f>
        <v>0</v>
      </c>
      <c r="H36" s="123">
        <f t="shared" si="7"/>
        <v>0</v>
      </c>
      <c r="I36" s="128">
        <f>IF($C$7=ינו!$C$7,ינו!I36,IF($C$7=$AE$2,'שיקוף לעסק'!AD36,'שיקוף לעסק'!AH36))</f>
        <v>0</v>
      </c>
      <c r="J36" s="129">
        <f t="shared" si="8"/>
        <v>0</v>
      </c>
      <c r="K36" s="10"/>
      <c r="L36" s="177"/>
      <c r="M36" s="185"/>
      <c r="N36" s="246"/>
      <c r="O36" s="186"/>
      <c r="P36" s="281"/>
      <c r="Q36" s="43"/>
      <c r="R36" s="10"/>
      <c r="S36" s="273">
        <f t="shared" si="1"/>
        <v>0.17</v>
      </c>
      <c r="T36" s="56">
        <f t="shared" si="2"/>
        <v>0</v>
      </c>
      <c r="AC36" s="77" t="str">
        <f t="shared" si="10"/>
        <v>החזר חובות - חלק הקרן</v>
      </c>
      <c r="AL36" s="299">
        <f t="shared" si="3"/>
        <v>0</v>
      </c>
      <c r="AM36" s="299">
        <f t="shared" si="4"/>
        <v>0</v>
      </c>
      <c r="AN36" s="299">
        <f t="shared" si="5"/>
        <v>0</v>
      </c>
    </row>
    <row r="37" spans="1:40" ht="15.75" customHeight="1" x14ac:dyDescent="0.2">
      <c r="A37" s="10"/>
      <c r="B37" s="119" t="str">
        <f>ינו!B37</f>
        <v>החזר חובות - חלק הרבית</v>
      </c>
      <c r="C37" s="129">
        <f t="shared" si="0"/>
        <v>0</v>
      </c>
      <c r="D37" s="331" t="str">
        <f>IF($C$7=ינו!$C$7,ינו!D37,IF($C$7=$AE$2,'שיקוף לעסק'!AA37,'שיקוף לעסק'!AE37))</f>
        <v>לא</v>
      </c>
      <c r="E37" s="332" t="str">
        <f>IF($C$7=ינו!$C$7,ינו!E37,IF($C$7=$AE$2,'שיקוף לעסק'!AB37,'שיקוף לעסק'!AF37))</f>
        <v>עסק</v>
      </c>
      <c r="F37" s="126">
        <f t="shared" si="6"/>
        <v>0</v>
      </c>
      <c r="G37" s="127">
        <f>IF($C$7=ינו!$C$7,ינו!G37,IF($C$7=$AE$2,'שיקוף לעסק'!AC37,'שיקוף לעסק'!AG37))</f>
        <v>1</v>
      </c>
      <c r="H37" s="123">
        <f t="shared" si="7"/>
        <v>0</v>
      </c>
      <c r="I37" s="128">
        <f>IF($C$7=ינו!$C$7,ינו!I37,IF($C$7=$AE$2,'שיקוף לעסק'!AD37,'שיקוף לעסק'!AH37))</f>
        <v>0</v>
      </c>
      <c r="J37" s="129">
        <f t="shared" si="8"/>
        <v>0</v>
      </c>
      <c r="K37" s="10"/>
      <c r="L37" s="177"/>
      <c r="M37" s="185"/>
      <c r="N37" s="246"/>
      <c r="O37" s="186"/>
      <c r="P37" s="281"/>
      <c r="Q37" s="43"/>
      <c r="R37" s="10"/>
      <c r="S37" s="273">
        <f t="shared" si="1"/>
        <v>0.17</v>
      </c>
      <c r="T37" s="56">
        <f t="shared" si="2"/>
        <v>0</v>
      </c>
      <c r="AC37" s="77" t="str">
        <f t="shared" si="10"/>
        <v>החזר חובות - חלק הרבית</v>
      </c>
      <c r="AL37" s="299">
        <f t="shared" si="3"/>
        <v>0</v>
      </c>
      <c r="AM37" s="299">
        <f t="shared" si="4"/>
        <v>0</v>
      </c>
      <c r="AN37" s="299">
        <f t="shared" si="5"/>
        <v>0</v>
      </c>
    </row>
    <row r="38" spans="1:40" ht="15.75" customHeight="1" x14ac:dyDescent="0.2">
      <c r="A38" s="10"/>
      <c r="B38" s="119" t="str">
        <f>ינו!B38</f>
        <v>השתלמויות</v>
      </c>
      <c r="C38" s="129">
        <f t="shared" si="0"/>
        <v>0</v>
      </c>
      <c r="D38" s="331" t="str">
        <f>IF($C$7=ינו!$C$7,ינו!D38,IF($C$7=$AE$2,'שיקוף לעסק'!AA38,'שיקוף לעסק'!AE38))</f>
        <v>לא</v>
      </c>
      <c r="E38" s="332" t="str">
        <f>IF($C$7=ינו!$C$7,ינו!E38,IF($C$7=$AE$2,'שיקוף לעסק'!AB38,'שיקוף לעסק'!AF38))</f>
        <v>עסק</v>
      </c>
      <c r="F38" s="126">
        <f t="shared" si="6"/>
        <v>0</v>
      </c>
      <c r="G38" s="127">
        <f>IF($C$7=ינו!$C$7,ינו!G38,IF($C$7=$AE$2,'שיקוף לעסק'!AC38,'שיקוף לעסק'!AG38))</f>
        <v>1</v>
      </c>
      <c r="H38" s="123">
        <f t="shared" si="7"/>
        <v>0</v>
      </c>
      <c r="I38" s="128">
        <f>IF($C$7=ינו!$C$7,ינו!I38,IF($C$7=$AE$2,'שיקוף לעסק'!AD38,'שיקוף לעסק'!AH38))</f>
        <v>1</v>
      </c>
      <c r="J38" s="129">
        <f t="shared" si="8"/>
        <v>0</v>
      </c>
      <c r="K38" s="10"/>
      <c r="L38" s="177"/>
      <c r="M38" s="185"/>
      <c r="N38" s="246"/>
      <c r="O38" s="186"/>
      <c r="P38" s="281"/>
      <c r="Q38" s="43"/>
      <c r="R38" s="10"/>
      <c r="S38" s="273">
        <f t="shared" si="1"/>
        <v>0.17</v>
      </c>
      <c r="T38" s="56">
        <f t="shared" si="2"/>
        <v>0</v>
      </c>
      <c r="AC38" s="77" t="str">
        <f t="shared" si="10"/>
        <v>השתלמויות</v>
      </c>
      <c r="AL38" s="299">
        <f t="shared" si="3"/>
        <v>0</v>
      </c>
      <c r="AM38" s="299">
        <f t="shared" si="4"/>
        <v>0</v>
      </c>
      <c r="AN38" s="299">
        <f t="shared" si="5"/>
        <v>0</v>
      </c>
    </row>
    <row r="39" spans="1:40" ht="15.75" customHeight="1" x14ac:dyDescent="0.2">
      <c r="A39" s="10"/>
      <c r="B39" s="119" t="str">
        <f>ינו!B39</f>
        <v>קנסות</v>
      </c>
      <c r="C39" s="129">
        <f t="shared" si="0"/>
        <v>0</v>
      </c>
      <c r="D39" s="331" t="str">
        <f>IF($C$7=ינו!$C$7,ינו!D39,IF($C$7=$AE$2,'שיקוף לעסק'!AA39,'שיקוף לעסק'!AE39))</f>
        <v>לא</v>
      </c>
      <c r="E39" s="332" t="str">
        <f>IF($C$7=ינו!$C$7,ינו!E39,IF($C$7=$AE$2,'שיקוף לעסק'!AB39,'שיקוף לעסק'!AF39))</f>
        <v>עסק</v>
      </c>
      <c r="F39" s="126">
        <f t="shared" si="6"/>
        <v>0</v>
      </c>
      <c r="G39" s="127">
        <f>IF($C$7=ינו!$C$7,ינו!G39,IF($C$7=$AE$2,'שיקוף לעסק'!AC39,'שיקוף לעסק'!AG39))</f>
        <v>0</v>
      </c>
      <c r="H39" s="123">
        <f t="shared" si="7"/>
        <v>0</v>
      </c>
      <c r="I39" s="128">
        <f>IF($C$7=ינו!$C$7,ינו!I39,IF($C$7=$AE$2,'שיקוף לעסק'!AD39,'שיקוף לעסק'!AH39))</f>
        <v>0</v>
      </c>
      <c r="J39" s="129">
        <f t="shared" si="8"/>
        <v>0</v>
      </c>
      <c r="K39" s="10"/>
      <c r="L39" s="177"/>
      <c r="M39" s="185"/>
      <c r="N39" s="246"/>
      <c r="O39" s="186"/>
      <c r="P39" s="281"/>
      <c r="Q39" s="43"/>
      <c r="R39" s="10"/>
      <c r="S39" s="273">
        <f t="shared" si="1"/>
        <v>0.17</v>
      </c>
      <c r="T39" s="56">
        <f t="shared" si="2"/>
        <v>0</v>
      </c>
      <c r="AC39" s="77" t="str">
        <f t="shared" si="10"/>
        <v>קנסות</v>
      </c>
      <c r="AL39" s="299">
        <f t="shared" si="3"/>
        <v>0</v>
      </c>
      <c r="AM39" s="299">
        <f t="shared" si="4"/>
        <v>0</v>
      </c>
      <c r="AN39" s="299">
        <f t="shared" si="5"/>
        <v>0</v>
      </c>
    </row>
    <row r="40" spans="1:40" ht="15.75" customHeight="1" x14ac:dyDescent="0.2">
      <c r="A40" s="10"/>
      <c r="B40" s="119">
        <f>ינו!B40</f>
        <v>0</v>
      </c>
      <c r="C40" s="139">
        <f t="shared" si="0"/>
        <v>0</v>
      </c>
      <c r="D40" s="333" t="str">
        <f>IF($C$7=ינו!$C$7,ינו!D40,IF($C$7=$AE$2,'שיקוף לעסק'!AA40,'שיקוף לעסק'!AE40))</f>
        <v>לא</v>
      </c>
      <c r="E40" s="334" t="str">
        <f>IF($C$7=ינו!$C$7,ינו!E40,IF($C$7=$AE$2,'שיקוף לעסק'!AB40,'שיקוף לעסק'!AF40))</f>
        <v>עסק</v>
      </c>
      <c r="F40" s="126">
        <f t="shared" si="6"/>
        <v>0</v>
      </c>
      <c r="G40" s="127">
        <f>IF($C$7=ינו!$C$7,ינו!G40,IF($C$7=$AE$2,'שיקוף לעסק'!AC40,'שיקוף לעסק'!AG40))</f>
        <v>0</v>
      </c>
      <c r="H40" s="123">
        <f t="shared" si="7"/>
        <v>0</v>
      </c>
      <c r="I40" s="128">
        <f>IF($C$7=ינו!$C$7,ינו!I40,IF($C$7=$AE$2,'שיקוף לעסק'!AD40,'שיקוף לעסק'!AH40))</f>
        <v>0</v>
      </c>
      <c r="J40" s="129">
        <f t="shared" si="8"/>
        <v>0</v>
      </c>
      <c r="K40" s="10"/>
      <c r="L40" s="177"/>
      <c r="M40" s="185"/>
      <c r="N40" s="246"/>
      <c r="O40" s="186"/>
      <c r="P40" s="281"/>
      <c r="Q40" s="43"/>
      <c r="R40" s="10"/>
      <c r="S40" s="273">
        <f t="shared" si="1"/>
        <v>0.17</v>
      </c>
      <c r="T40" s="56">
        <f t="shared" si="2"/>
        <v>0</v>
      </c>
      <c r="AC40" s="77">
        <f t="shared" si="10"/>
        <v>0</v>
      </c>
      <c r="AL40" s="299">
        <f t="shared" si="3"/>
        <v>0</v>
      </c>
      <c r="AM40" s="299">
        <f t="shared" si="4"/>
        <v>0</v>
      </c>
      <c r="AN40" s="299">
        <f t="shared" si="5"/>
        <v>0</v>
      </c>
    </row>
    <row r="41" spans="1:40" ht="15.75" customHeight="1" x14ac:dyDescent="0.2">
      <c r="A41" s="10"/>
      <c r="B41" s="119">
        <f>ינו!B41</f>
        <v>0</v>
      </c>
      <c r="C41" s="139">
        <f t="shared" si="0"/>
        <v>0</v>
      </c>
      <c r="D41" s="333" t="str">
        <f>IF($C$7=ינו!$C$7,ינו!D41,IF($C$7=$AE$2,'שיקוף לעסק'!AA41,'שיקוף לעסק'!AE41))</f>
        <v>לא</v>
      </c>
      <c r="E41" s="334" t="str">
        <f>IF($C$7=ינו!$C$7,ינו!E41,IF($C$7=$AE$2,'שיקוף לעסק'!AB41,'שיקוף לעסק'!AF41))</f>
        <v>עסק</v>
      </c>
      <c r="F41" s="126">
        <f t="shared" si="6"/>
        <v>0</v>
      </c>
      <c r="G41" s="127">
        <f>IF($C$7=ינו!$C$7,ינו!G41,IF($C$7=$AE$2,'שיקוף לעסק'!AC41,'שיקוף לעסק'!AG41))</f>
        <v>0</v>
      </c>
      <c r="H41" s="123">
        <f t="shared" si="7"/>
        <v>0</v>
      </c>
      <c r="I41" s="128">
        <f>IF($C$7=ינו!$C$7,ינו!I41,IF($C$7=$AE$2,'שיקוף לעסק'!AD41,'שיקוף לעסק'!AH41))</f>
        <v>0</v>
      </c>
      <c r="J41" s="129">
        <f t="shared" si="8"/>
        <v>0</v>
      </c>
      <c r="K41" s="10"/>
      <c r="L41" s="177"/>
      <c r="M41" s="185"/>
      <c r="N41" s="246"/>
      <c r="O41" s="186"/>
      <c r="P41" s="281"/>
      <c r="Q41" s="43"/>
      <c r="R41" s="10"/>
      <c r="S41" s="273">
        <f t="shared" si="1"/>
        <v>0.17</v>
      </c>
      <c r="T41" s="56">
        <f t="shared" si="2"/>
        <v>0</v>
      </c>
      <c r="AC41" s="77">
        <f t="shared" si="10"/>
        <v>0</v>
      </c>
      <c r="AL41" s="299">
        <f t="shared" si="3"/>
        <v>0</v>
      </c>
      <c r="AM41" s="299">
        <f t="shared" si="4"/>
        <v>0</v>
      </c>
      <c r="AN41" s="299">
        <f t="shared" si="5"/>
        <v>0</v>
      </c>
    </row>
    <row r="42" spans="1:40" ht="15.75" customHeight="1" x14ac:dyDescent="0.2">
      <c r="A42" s="10"/>
      <c r="B42" s="119">
        <f>ינו!B42</f>
        <v>0</v>
      </c>
      <c r="C42" s="139">
        <f t="shared" si="0"/>
        <v>0</v>
      </c>
      <c r="D42" s="333" t="str">
        <f>IF($C$7=ינו!$C$7,ינו!D42,IF($C$7=$AE$2,'שיקוף לעסק'!AA42,'שיקוף לעסק'!AE42))</f>
        <v>לא</v>
      </c>
      <c r="E42" s="334" t="str">
        <f>IF($C$7=ינו!$C$7,ינו!E42,IF($C$7=$AE$2,'שיקוף לעסק'!AB42,'שיקוף לעסק'!AF42))</f>
        <v>עסק</v>
      </c>
      <c r="F42" s="126">
        <f t="shared" si="6"/>
        <v>0</v>
      </c>
      <c r="G42" s="127">
        <f>IF($C$7=ינו!$C$7,ינו!G42,IF($C$7=$AE$2,'שיקוף לעסק'!AC42,'שיקוף לעסק'!AG42))</f>
        <v>0</v>
      </c>
      <c r="H42" s="123">
        <f t="shared" si="7"/>
        <v>0</v>
      </c>
      <c r="I42" s="128">
        <f>IF($C$7=ינו!$C$7,ינו!I42,IF($C$7=$AE$2,'שיקוף לעסק'!AD42,'שיקוף לעסק'!AH42))</f>
        <v>0</v>
      </c>
      <c r="J42" s="129">
        <f t="shared" si="8"/>
        <v>0</v>
      </c>
      <c r="K42" s="10"/>
      <c r="L42" s="177"/>
      <c r="M42" s="185"/>
      <c r="N42" s="246"/>
      <c r="O42" s="186"/>
      <c r="P42" s="281"/>
      <c r="Q42" s="43"/>
      <c r="R42" s="10"/>
      <c r="S42" s="273">
        <f t="shared" si="1"/>
        <v>0.17</v>
      </c>
      <c r="T42" s="56">
        <f t="shared" si="2"/>
        <v>0</v>
      </c>
      <c r="AC42" s="77">
        <f t="shared" si="10"/>
        <v>0</v>
      </c>
      <c r="AL42" s="299">
        <f t="shared" si="3"/>
        <v>0</v>
      </c>
      <c r="AM42" s="299">
        <f t="shared" si="4"/>
        <v>0</v>
      </c>
      <c r="AN42" s="299">
        <f t="shared" si="5"/>
        <v>0</v>
      </c>
    </row>
    <row r="43" spans="1:40" ht="15.75" customHeight="1" x14ac:dyDescent="0.2">
      <c r="A43" s="10"/>
      <c r="B43" s="119">
        <f>ינו!B43</f>
        <v>0</v>
      </c>
      <c r="C43" s="139">
        <f t="shared" si="0"/>
        <v>0</v>
      </c>
      <c r="D43" s="333" t="str">
        <f>IF($C$7=ינו!$C$7,ינו!D43,IF($C$7=$AE$2,'שיקוף לעסק'!AA43,'שיקוף לעסק'!AE43))</f>
        <v>לא</v>
      </c>
      <c r="E43" s="334" t="str">
        <f>IF($C$7=ינו!$C$7,ינו!E43,IF($C$7=$AE$2,'שיקוף לעסק'!AB43,'שיקוף לעסק'!AF43))</f>
        <v>עסק</v>
      </c>
      <c r="F43" s="126">
        <f t="shared" si="6"/>
        <v>0</v>
      </c>
      <c r="G43" s="127">
        <f>IF($C$7=ינו!$C$7,ינו!G43,IF($C$7=$AE$2,'שיקוף לעסק'!AC43,'שיקוף לעסק'!AG43))</f>
        <v>0</v>
      </c>
      <c r="H43" s="123">
        <f t="shared" si="7"/>
        <v>0</v>
      </c>
      <c r="I43" s="128">
        <f>IF($C$7=ינו!$C$7,ינו!I43,IF($C$7=$AE$2,'שיקוף לעסק'!AD43,'שיקוף לעסק'!AH43))</f>
        <v>0</v>
      </c>
      <c r="J43" s="129">
        <f t="shared" si="8"/>
        <v>0</v>
      </c>
      <c r="K43" s="10"/>
      <c r="L43" s="177"/>
      <c r="M43" s="185"/>
      <c r="N43" s="246"/>
      <c r="O43" s="186"/>
      <c r="P43" s="281"/>
      <c r="Q43" s="43"/>
      <c r="R43" s="10"/>
      <c r="S43" s="273">
        <f t="shared" si="1"/>
        <v>0.17</v>
      </c>
      <c r="T43" s="56">
        <f t="shared" si="2"/>
        <v>0</v>
      </c>
      <c r="AC43" s="77">
        <f t="shared" si="10"/>
        <v>0</v>
      </c>
      <c r="AL43" s="299">
        <f t="shared" si="3"/>
        <v>0</v>
      </c>
      <c r="AM43" s="299">
        <f t="shared" si="4"/>
        <v>0</v>
      </c>
      <c r="AN43" s="299">
        <f t="shared" si="5"/>
        <v>0</v>
      </c>
    </row>
    <row r="44" spans="1:40" ht="15.75" customHeight="1" thickBot="1" x14ac:dyDescent="0.25">
      <c r="A44" s="10"/>
      <c r="B44" s="120">
        <f>ינו!B44</f>
        <v>0</v>
      </c>
      <c r="C44" s="140">
        <f t="shared" si="0"/>
        <v>0</v>
      </c>
      <c r="D44" s="333" t="str">
        <f>IF($C$7=ינו!$C$7,ינו!D44,IF($C$7=$AE$2,'שיקוף לעסק'!AA44,'שיקוף לעסק'!AE44))</f>
        <v>לא</v>
      </c>
      <c r="E44" s="334" t="str">
        <f>IF($C$7=ינו!$C$7,ינו!E44,IF($C$7=$AE$2,'שיקוף לעסק'!AB44,'שיקוף לעסק'!AF44))</f>
        <v>עסק</v>
      </c>
      <c r="F44" s="130">
        <f t="shared" si="6"/>
        <v>0</v>
      </c>
      <c r="G44" s="131">
        <f>IF($C$7=ינו!$C$7,ינו!G44,IF($C$7=$AE$2,'שיקוף לעסק'!AC44,'שיקוף לעסק'!AG44))</f>
        <v>0</v>
      </c>
      <c r="H44" s="132">
        <f t="shared" si="7"/>
        <v>0</v>
      </c>
      <c r="I44" s="133">
        <f>IF($C$7=ינו!$C$7,ינו!I44,IF($C$7=$AE$2,'שיקוף לעסק'!AD44,'שיקוף לעסק'!AH44))</f>
        <v>0</v>
      </c>
      <c r="J44" s="134">
        <f t="shared" si="8"/>
        <v>0</v>
      </c>
      <c r="K44" s="10"/>
      <c r="L44" s="177"/>
      <c r="M44" s="185"/>
      <c r="N44" s="246"/>
      <c r="O44" s="186"/>
      <c r="P44" s="281"/>
      <c r="Q44" s="43"/>
      <c r="R44" s="10"/>
      <c r="S44" s="273">
        <f t="shared" si="1"/>
        <v>0.17</v>
      </c>
      <c r="T44" s="56">
        <f t="shared" si="2"/>
        <v>0</v>
      </c>
      <c r="AC44" s="115">
        <f t="shared" si="10"/>
        <v>0</v>
      </c>
      <c r="AL44" s="299">
        <f t="shared" si="3"/>
        <v>0</v>
      </c>
      <c r="AM44" s="299">
        <f t="shared" si="4"/>
        <v>0</v>
      </c>
      <c r="AN44" s="299">
        <f t="shared" si="5"/>
        <v>0</v>
      </c>
    </row>
    <row r="45" spans="1:40" ht="15.75" customHeight="1" thickBot="1" x14ac:dyDescent="0.25">
      <c r="A45" s="10"/>
      <c r="B45" s="112" t="s">
        <v>49</v>
      </c>
      <c r="C45" s="87">
        <f>SUM(C11:C44)</f>
        <v>0</v>
      </c>
      <c r="D45" s="193"/>
      <c r="E45" s="318"/>
      <c r="F45" s="88">
        <f>SUM(F11:F44)</f>
        <v>0</v>
      </c>
      <c r="G45" s="21"/>
      <c r="H45" s="89">
        <f>SUM(H11:H44)</f>
        <v>0</v>
      </c>
      <c r="I45" s="21"/>
      <c r="J45" s="87">
        <f>SUM(J11:J44)</f>
        <v>0</v>
      </c>
      <c r="K45" s="10"/>
      <c r="L45" s="177"/>
      <c r="M45" s="185"/>
      <c r="N45" s="246"/>
      <c r="O45" s="186"/>
      <c r="P45" s="281"/>
      <c r="Q45" s="43"/>
      <c r="R45" s="10"/>
      <c r="S45" s="273">
        <f t="shared" si="1"/>
        <v>0.17</v>
      </c>
      <c r="T45" s="56">
        <f t="shared" si="2"/>
        <v>0</v>
      </c>
    </row>
    <row r="46" spans="1:40" ht="15.75" customHeight="1" x14ac:dyDescent="0.2">
      <c r="A46" s="10"/>
      <c r="B46" s="15"/>
      <c r="C46" s="38"/>
      <c r="D46" s="38"/>
      <c r="E46" s="38"/>
      <c r="F46" s="38"/>
      <c r="G46" s="38"/>
      <c r="H46" s="38"/>
      <c r="I46" s="38"/>
      <c r="J46" s="38"/>
      <c r="K46" s="10"/>
      <c r="L46" s="188"/>
      <c r="M46" s="185"/>
      <c r="N46" s="246"/>
      <c r="O46" s="185"/>
      <c r="P46" s="281"/>
      <c r="Q46" s="43"/>
      <c r="R46" s="10"/>
      <c r="S46" s="273">
        <f t="shared" si="1"/>
        <v>0.17</v>
      </c>
      <c r="T46" s="56">
        <f t="shared" si="2"/>
        <v>0</v>
      </c>
    </row>
    <row r="47" spans="1:40" ht="15.75" customHeight="1" x14ac:dyDescent="0.2">
      <c r="A47" s="10"/>
      <c r="K47" s="10"/>
      <c r="L47" s="177"/>
      <c r="M47" s="185"/>
      <c r="N47" s="246"/>
      <c r="O47" s="186"/>
      <c r="P47" s="281"/>
      <c r="Q47" s="43"/>
      <c r="R47" s="10"/>
      <c r="S47" s="273">
        <f t="shared" si="1"/>
        <v>0.17</v>
      </c>
      <c r="T47" s="56">
        <f t="shared" si="2"/>
        <v>0</v>
      </c>
    </row>
    <row r="48" spans="1:40" ht="15.75" customHeight="1" x14ac:dyDescent="0.2">
      <c r="A48" s="10"/>
      <c r="K48" s="10"/>
      <c r="L48" s="177"/>
      <c r="M48" s="185"/>
      <c r="N48" s="246"/>
      <c r="O48" s="186"/>
      <c r="P48" s="281"/>
      <c r="Q48" s="43"/>
      <c r="R48" s="10"/>
      <c r="S48" s="273">
        <f t="shared" si="1"/>
        <v>0.17</v>
      </c>
      <c r="T48" s="56">
        <f t="shared" si="2"/>
        <v>0</v>
      </c>
    </row>
    <row r="49" spans="12:20" x14ac:dyDescent="0.2">
      <c r="L49" s="177"/>
      <c r="M49" s="185"/>
      <c r="N49" s="246"/>
      <c r="O49" s="186"/>
      <c r="P49" s="281"/>
      <c r="Q49" s="43"/>
      <c r="S49" s="273">
        <f t="shared" si="1"/>
        <v>0.17</v>
      </c>
      <c r="T49" s="56">
        <f t="shared" si="2"/>
        <v>0</v>
      </c>
    </row>
    <row r="50" spans="12:20" x14ac:dyDescent="0.2">
      <c r="L50" s="177"/>
      <c r="M50" s="185"/>
      <c r="N50" s="246"/>
      <c r="O50" s="186"/>
      <c r="P50" s="281"/>
      <c r="Q50" s="43"/>
      <c r="S50" s="273">
        <f t="shared" si="1"/>
        <v>0.17</v>
      </c>
      <c r="T50" s="56">
        <f t="shared" si="2"/>
        <v>0</v>
      </c>
    </row>
    <row r="51" spans="12:20" x14ac:dyDescent="0.2">
      <c r="L51" s="177"/>
      <c r="M51" s="185"/>
      <c r="N51" s="246"/>
      <c r="O51" s="186"/>
      <c r="P51" s="281"/>
      <c r="Q51" s="43"/>
      <c r="S51" s="273">
        <f t="shared" si="1"/>
        <v>0.17</v>
      </c>
      <c r="T51" s="56">
        <f t="shared" si="2"/>
        <v>0</v>
      </c>
    </row>
    <row r="52" spans="12:20" x14ac:dyDescent="0.2">
      <c r="L52" s="177"/>
      <c r="M52" s="185"/>
      <c r="N52" s="246"/>
      <c r="O52" s="186"/>
      <c r="P52" s="281"/>
      <c r="Q52" s="43"/>
      <c r="S52" s="273">
        <f t="shared" si="1"/>
        <v>0.17</v>
      </c>
      <c r="T52" s="56">
        <f t="shared" si="2"/>
        <v>0</v>
      </c>
    </row>
    <row r="53" spans="12:20" x14ac:dyDescent="0.2">
      <c r="L53" s="177"/>
      <c r="M53" s="185"/>
      <c r="N53" s="246"/>
      <c r="O53" s="186"/>
      <c r="P53" s="281"/>
      <c r="Q53" s="43"/>
      <c r="S53" s="273">
        <f t="shared" si="1"/>
        <v>0.17</v>
      </c>
      <c r="T53" s="56">
        <f t="shared" si="2"/>
        <v>0</v>
      </c>
    </row>
    <row r="54" spans="12:20" x14ac:dyDescent="0.2">
      <c r="L54" s="177"/>
      <c r="M54" s="185"/>
      <c r="N54" s="246"/>
      <c r="O54" s="186"/>
      <c r="P54" s="281"/>
      <c r="Q54" s="43"/>
      <c r="S54" s="273">
        <f t="shared" si="1"/>
        <v>0.17</v>
      </c>
      <c r="T54" s="56">
        <f t="shared" si="2"/>
        <v>0</v>
      </c>
    </row>
    <row r="55" spans="12:20" x14ac:dyDescent="0.2">
      <c r="L55" s="177"/>
      <c r="M55" s="185"/>
      <c r="N55" s="246"/>
      <c r="O55" s="186"/>
      <c r="P55" s="281"/>
      <c r="Q55" s="43"/>
      <c r="S55" s="273">
        <f t="shared" si="1"/>
        <v>0.17</v>
      </c>
      <c r="T55" s="56">
        <f t="shared" si="2"/>
        <v>0</v>
      </c>
    </row>
    <row r="56" spans="12:20" x14ac:dyDescent="0.2">
      <c r="L56" s="177"/>
      <c r="M56" s="185"/>
      <c r="N56" s="246"/>
      <c r="O56" s="186"/>
      <c r="P56" s="281"/>
      <c r="Q56" s="43"/>
      <c r="S56" s="273">
        <f t="shared" si="1"/>
        <v>0.17</v>
      </c>
      <c r="T56" s="56">
        <f t="shared" si="2"/>
        <v>0</v>
      </c>
    </row>
    <row r="57" spans="12:20" x14ac:dyDescent="0.2">
      <c r="L57" s="177"/>
      <c r="M57" s="185"/>
      <c r="N57" s="246"/>
      <c r="O57" s="186"/>
      <c r="P57" s="281"/>
      <c r="Q57" s="43"/>
      <c r="S57" s="273">
        <f t="shared" si="1"/>
        <v>0.17</v>
      </c>
      <c r="T57" s="56">
        <f t="shared" si="2"/>
        <v>0</v>
      </c>
    </row>
    <row r="58" spans="12:20" x14ac:dyDescent="0.2">
      <c r="L58" s="177"/>
      <c r="M58" s="185"/>
      <c r="N58" s="246"/>
      <c r="O58" s="186"/>
      <c r="P58" s="281"/>
      <c r="Q58" s="43"/>
      <c r="S58" s="273">
        <f t="shared" si="1"/>
        <v>0.17</v>
      </c>
      <c r="T58" s="56">
        <f t="shared" si="2"/>
        <v>0</v>
      </c>
    </row>
    <row r="59" spans="12:20" x14ac:dyDescent="0.2">
      <c r="L59" s="177"/>
      <c r="M59" s="185"/>
      <c r="N59" s="246"/>
      <c r="O59" s="186"/>
      <c r="P59" s="281"/>
      <c r="Q59" s="43"/>
      <c r="S59" s="273">
        <f t="shared" si="1"/>
        <v>0.17</v>
      </c>
      <c r="T59" s="56">
        <f t="shared" si="2"/>
        <v>0</v>
      </c>
    </row>
    <row r="60" spans="12:20" x14ac:dyDescent="0.2">
      <c r="L60" s="177"/>
      <c r="M60" s="185"/>
      <c r="N60" s="246"/>
      <c r="O60" s="186"/>
      <c r="P60" s="281"/>
      <c r="Q60" s="43"/>
      <c r="S60" s="273">
        <f t="shared" si="1"/>
        <v>0.17</v>
      </c>
      <c r="T60" s="56">
        <f t="shared" si="2"/>
        <v>0</v>
      </c>
    </row>
    <row r="61" spans="12:20" x14ac:dyDescent="0.2">
      <c r="L61" s="177"/>
      <c r="M61" s="185"/>
      <c r="N61" s="246"/>
      <c r="O61" s="186"/>
      <c r="P61" s="281"/>
      <c r="Q61" s="43"/>
      <c r="S61" s="273">
        <f t="shared" si="1"/>
        <v>0.17</v>
      </c>
      <c r="T61" s="56">
        <f t="shared" si="2"/>
        <v>0</v>
      </c>
    </row>
    <row r="62" spans="12:20" x14ac:dyDescent="0.2">
      <c r="L62" s="177"/>
      <c r="M62" s="185"/>
      <c r="N62" s="246"/>
      <c r="O62" s="186"/>
      <c r="P62" s="281"/>
      <c r="Q62" s="43"/>
      <c r="S62" s="273">
        <f t="shared" si="1"/>
        <v>0.17</v>
      </c>
      <c r="T62" s="56">
        <f t="shared" si="2"/>
        <v>0</v>
      </c>
    </row>
    <row r="63" spans="12:20" x14ac:dyDescent="0.2">
      <c r="L63" s="177"/>
      <c r="M63" s="185"/>
      <c r="N63" s="246"/>
      <c r="O63" s="186"/>
      <c r="P63" s="281"/>
      <c r="Q63" s="43"/>
      <c r="S63" s="273">
        <f t="shared" si="1"/>
        <v>0.17</v>
      </c>
      <c r="T63" s="56">
        <f t="shared" si="2"/>
        <v>0</v>
      </c>
    </row>
    <row r="64" spans="12:20" x14ac:dyDescent="0.2">
      <c r="L64" s="177"/>
      <c r="M64" s="185"/>
      <c r="N64" s="246"/>
      <c r="O64" s="186"/>
      <c r="P64" s="281"/>
      <c r="Q64" s="43"/>
      <c r="S64" s="273">
        <f t="shared" si="1"/>
        <v>0.17</v>
      </c>
      <c r="T64" s="56">
        <f t="shared" si="2"/>
        <v>0</v>
      </c>
    </row>
    <row r="65" spans="12:20" x14ac:dyDescent="0.2">
      <c r="L65" s="177"/>
      <c r="M65" s="185"/>
      <c r="N65" s="246"/>
      <c r="O65" s="186"/>
      <c r="P65" s="281"/>
      <c r="Q65" s="43"/>
      <c r="S65" s="273">
        <f t="shared" si="1"/>
        <v>0.17</v>
      </c>
      <c r="T65" s="56">
        <f t="shared" si="2"/>
        <v>0</v>
      </c>
    </row>
    <row r="66" spans="12:20" x14ac:dyDescent="0.2">
      <c r="L66" s="177"/>
      <c r="M66" s="185"/>
      <c r="N66" s="246"/>
      <c r="O66" s="186"/>
      <c r="P66" s="281"/>
      <c r="Q66" s="43"/>
      <c r="S66" s="273">
        <f t="shared" si="1"/>
        <v>0.17</v>
      </c>
      <c r="T66" s="56">
        <f t="shared" si="2"/>
        <v>0</v>
      </c>
    </row>
    <row r="67" spans="12:20" x14ac:dyDescent="0.2">
      <c r="L67" s="177"/>
      <c r="M67" s="185"/>
      <c r="N67" s="246"/>
      <c r="O67" s="186"/>
      <c r="P67" s="281"/>
      <c r="Q67" s="43"/>
      <c r="S67" s="273">
        <f t="shared" si="1"/>
        <v>0.17</v>
      </c>
      <c r="T67" s="56">
        <f t="shared" si="2"/>
        <v>0</v>
      </c>
    </row>
    <row r="68" spans="12:20" x14ac:dyDescent="0.2">
      <c r="L68" s="177"/>
      <c r="M68" s="185"/>
      <c r="N68" s="246"/>
      <c r="O68" s="186"/>
      <c r="P68" s="281"/>
      <c r="Q68" s="43"/>
      <c r="S68" s="273">
        <f t="shared" si="1"/>
        <v>0.17</v>
      </c>
      <c r="T68" s="56">
        <f t="shared" si="2"/>
        <v>0</v>
      </c>
    </row>
    <row r="69" spans="12:20" x14ac:dyDescent="0.2">
      <c r="L69" s="177"/>
      <c r="M69" s="185"/>
      <c r="N69" s="246"/>
      <c r="O69" s="186"/>
      <c r="P69" s="281"/>
      <c r="Q69" s="43"/>
      <c r="S69" s="273">
        <f t="shared" si="1"/>
        <v>0.17</v>
      </c>
      <c r="T69" s="56">
        <f t="shared" si="2"/>
        <v>0</v>
      </c>
    </row>
    <row r="70" spans="12:20" x14ac:dyDescent="0.2">
      <c r="L70" s="177"/>
      <c r="M70" s="185"/>
      <c r="N70" s="246"/>
      <c r="O70" s="186"/>
      <c r="P70" s="281"/>
      <c r="Q70" s="43"/>
      <c r="S70" s="273">
        <f t="shared" si="1"/>
        <v>0.17</v>
      </c>
      <c r="T70" s="56">
        <f t="shared" si="2"/>
        <v>0</v>
      </c>
    </row>
    <row r="71" spans="12:20" x14ac:dyDescent="0.2">
      <c r="L71" s="177"/>
      <c r="M71" s="185"/>
      <c r="N71" s="246"/>
      <c r="O71" s="186"/>
      <c r="P71" s="281"/>
      <c r="Q71" s="43"/>
      <c r="S71" s="273">
        <f t="shared" si="1"/>
        <v>0.17</v>
      </c>
      <c r="T71" s="56">
        <f t="shared" si="2"/>
        <v>0</v>
      </c>
    </row>
    <row r="72" spans="12:20" x14ac:dyDescent="0.2">
      <c r="L72" s="177"/>
      <c r="M72" s="185"/>
      <c r="N72" s="246"/>
      <c r="O72" s="186"/>
      <c r="P72" s="281"/>
      <c r="Q72" s="43"/>
      <c r="S72" s="273">
        <f t="shared" si="1"/>
        <v>0.17</v>
      </c>
      <c r="T72" s="56">
        <f t="shared" si="2"/>
        <v>0</v>
      </c>
    </row>
    <row r="73" spans="12:20" x14ac:dyDescent="0.2">
      <c r="L73" s="177"/>
      <c r="M73" s="185"/>
      <c r="N73" s="246"/>
      <c r="O73" s="186"/>
      <c r="P73" s="281"/>
      <c r="Q73" s="43"/>
      <c r="S73" s="273">
        <f t="shared" si="1"/>
        <v>0.17</v>
      </c>
      <c r="T73" s="56">
        <f t="shared" si="2"/>
        <v>0</v>
      </c>
    </row>
    <row r="74" spans="12:20" x14ac:dyDescent="0.2">
      <c r="L74" s="177"/>
      <c r="M74" s="185"/>
      <c r="N74" s="246"/>
      <c r="O74" s="186"/>
      <c r="P74" s="281"/>
      <c r="Q74" s="43"/>
      <c r="S74" s="273">
        <f t="shared" si="1"/>
        <v>0.17</v>
      </c>
      <c r="T74" s="56">
        <f t="shared" si="2"/>
        <v>0</v>
      </c>
    </row>
    <row r="75" spans="12:20" x14ac:dyDescent="0.2">
      <c r="L75" s="177"/>
      <c r="M75" s="185"/>
      <c r="N75" s="246"/>
      <c r="O75" s="186"/>
      <c r="P75" s="281"/>
      <c r="Q75" s="43"/>
      <c r="S75" s="273">
        <f t="shared" ref="S75:S138" si="11">$AG$2</f>
        <v>0.17</v>
      </c>
      <c r="T75" s="56">
        <f t="shared" ref="T75:T138" si="12">IF(M75=$AC$10,N75-N75/(1+S75),0)</f>
        <v>0</v>
      </c>
    </row>
    <row r="76" spans="12:20" x14ac:dyDescent="0.2">
      <c r="L76" s="177"/>
      <c r="M76" s="185"/>
      <c r="N76" s="246"/>
      <c r="O76" s="186"/>
      <c r="P76" s="281"/>
      <c r="Q76" s="43"/>
      <c r="S76" s="273">
        <f t="shared" si="11"/>
        <v>0.17</v>
      </c>
      <c r="T76" s="56">
        <f t="shared" si="12"/>
        <v>0</v>
      </c>
    </row>
    <row r="77" spans="12:20" x14ac:dyDescent="0.2">
      <c r="L77" s="177"/>
      <c r="M77" s="185"/>
      <c r="N77" s="246"/>
      <c r="O77" s="186"/>
      <c r="P77" s="281"/>
      <c r="Q77" s="43"/>
      <c r="S77" s="273">
        <f t="shared" si="11"/>
        <v>0.17</v>
      </c>
      <c r="T77" s="56">
        <f t="shared" si="12"/>
        <v>0</v>
      </c>
    </row>
    <row r="78" spans="12:20" x14ac:dyDescent="0.2">
      <c r="L78" s="177"/>
      <c r="M78" s="185"/>
      <c r="N78" s="246"/>
      <c r="O78" s="186"/>
      <c r="P78" s="281"/>
      <c r="Q78" s="43"/>
      <c r="S78" s="273">
        <f t="shared" si="11"/>
        <v>0.17</v>
      </c>
      <c r="T78" s="56">
        <f t="shared" si="12"/>
        <v>0</v>
      </c>
    </row>
    <row r="79" spans="12:20" x14ac:dyDescent="0.2">
      <c r="L79" s="188"/>
      <c r="M79" s="185"/>
      <c r="N79" s="246"/>
      <c r="O79" s="185"/>
      <c r="P79" s="281"/>
      <c r="Q79" s="43"/>
      <c r="S79" s="273">
        <f t="shared" si="11"/>
        <v>0.17</v>
      </c>
      <c r="T79" s="56">
        <f t="shared" si="12"/>
        <v>0</v>
      </c>
    </row>
    <row r="80" spans="12:20" x14ac:dyDescent="0.2">
      <c r="L80" s="177"/>
      <c r="M80" s="185"/>
      <c r="N80" s="246"/>
      <c r="O80" s="186"/>
      <c r="P80" s="281"/>
      <c r="Q80" s="43"/>
      <c r="S80" s="273">
        <f t="shared" si="11"/>
        <v>0.17</v>
      </c>
      <c r="T80" s="56">
        <f t="shared" si="12"/>
        <v>0</v>
      </c>
    </row>
    <row r="81" spans="12:20" x14ac:dyDescent="0.2">
      <c r="L81" s="177"/>
      <c r="M81" s="185"/>
      <c r="N81" s="246"/>
      <c r="O81" s="186"/>
      <c r="P81" s="281"/>
      <c r="Q81" s="43"/>
      <c r="S81" s="273">
        <f t="shared" si="11"/>
        <v>0.17</v>
      </c>
      <c r="T81" s="56">
        <f t="shared" si="12"/>
        <v>0</v>
      </c>
    </row>
    <row r="82" spans="12:20" x14ac:dyDescent="0.2">
      <c r="L82" s="177"/>
      <c r="M82" s="185"/>
      <c r="N82" s="246"/>
      <c r="O82" s="186"/>
      <c r="P82" s="281"/>
      <c r="Q82" s="43"/>
      <c r="S82" s="273">
        <f t="shared" si="11"/>
        <v>0.17</v>
      </c>
      <c r="T82" s="56">
        <f t="shared" si="12"/>
        <v>0</v>
      </c>
    </row>
    <row r="83" spans="12:20" x14ac:dyDescent="0.2">
      <c r="L83" s="177"/>
      <c r="M83" s="185"/>
      <c r="N83" s="246"/>
      <c r="O83" s="186"/>
      <c r="P83" s="281"/>
      <c r="Q83" s="43"/>
      <c r="S83" s="273">
        <f t="shared" si="11"/>
        <v>0.17</v>
      </c>
      <c r="T83" s="56">
        <f t="shared" si="12"/>
        <v>0</v>
      </c>
    </row>
    <row r="84" spans="12:20" x14ac:dyDescent="0.2">
      <c r="L84" s="177"/>
      <c r="M84" s="185"/>
      <c r="N84" s="246"/>
      <c r="O84" s="186"/>
      <c r="P84" s="281"/>
      <c r="Q84" s="43"/>
      <c r="S84" s="273">
        <f t="shared" si="11"/>
        <v>0.17</v>
      </c>
      <c r="T84" s="56">
        <f t="shared" si="12"/>
        <v>0</v>
      </c>
    </row>
    <row r="85" spans="12:20" x14ac:dyDescent="0.2">
      <c r="L85" s="177"/>
      <c r="M85" s="185"/>
      <c r="N85" s="246"/>
      <c r="O85" s="186"/>
      <c r="P85" s="281"/>
      <c r="Q85" s="43"/>
      <c r="S85" s="273">
        <f t="shared" si="11"/>
        <v>0.17</v>
      </c>
      <c r="T85" s="56">
        <f t="shared" si="12"/>
        <v>0</v>
      </c>
    </row>
    <row r="86" spans="12:20" x14ac:dyDescent="0.2">
      <c r="L86" s="177"/>
      <c r="M86" s="185"/>
      <c r="N86" s="246"/>
      <c r="O86" s="186"/>
      <c r="P86" s="281"/>
      <c r="Q86" s="43"/>
      <c r="S86" s="273">
        <f t="shared" si="11"/>
        <v>0.17</v>
      </c>
      <c r="T86" s="56">
        <f t="shared" si="12"/>
        <v>0</v>
      </c>
    </row>
    <row r="87" spans="12:20" x14ac:dyDescent="0.2">
      <c r="L87" s="177"/>
      <c r="M87" s="185"/>
      <c r="N87" s="246"/>
      <c r="O87" s="186"/>
      <c r="P87" s="281"/>
      <c r="Q87" s="43"/>
      <c r="S87" s="273">
        <f t="shared" si="11"/>
        <v>0.17</v>
      </c>
      <c r="T87" s="56">
        <f t="shared" si="12"/>
        <v>0</v>
      </c>
    </row>
    <row r="88" spans="12:20" x14ac:dyDescent="0.2">
      <c r="L88" s="177"/>
      <c r="M88" s="185"/>
      <c r="N88" s="246"/>
      <c r="O88" s="186"/>
      <c r="P88" s="281"/>
      <c r="Q88" s="43"/>
      <c r="S88" s="273">
        <f t="shared" si="11"/>
        <v>0.17</v>
      </c>
      <c r="T88" s="56">
        <f t="shared" si="12"/>
        <v>0</v>
      </c>
    </row>
    <row r="89" spans="12:20" x14ac:dyDescent="0.2">
      <c r="L89" s="177"/>
      <c r="M89" s="185"/>
      <c r="N89" s="246"/>
      <c r="O89" s="186"/>
      <c r="P89" s="281"/>
      <c r="Q89" s="43"/>
      <c r="S89" s="273">
        <f t="shared" si="11"/>
        <v>0.17</v>
      </c>
      <c r="T89" s="56">
        <f t="shared" si="12"/>
        <v>0</v>
      </c>
    </row>
    <row r="90" spans="12:20" x14ac:dyDescent="0.2">
      <c r="L90" s="177"/>
      <c r="M90" s="185"/>
      <c r="N90" s="246"/>
      <c r="O90" s="186"/>
      <c r="P90" s="281"/>
      <c r="Q90" s="43"/>
      <c r="S90" s="273">
        <f t="shared" si="11"/>
        <v>0.17</v>
      </c>
      <c r="T90" s="56">
        <f t="shared" si="12"/>
        <v>0</v>
      </c>
    </row>
    <row r="91" spans="12:20" x14ac:dyDescent="0.2">
      <c r="L91" s="177"/>
      <c r="M91" s="185"/>
      <c r="N91" s="246"/>
      <c r="O91" s="186"/>
      <c r="P91" s="281"/>
      <c r="Q91" s="43"/>
      <c r="S91" s="273">
        <f t="shared" si="11"/>
        <v>0.17</v>
      </c>
      <c r="T91" s="56">
        <f t="shared" si="12"/>
        <v>0</v>
      </c>
    </row>
    <row r="92" spans="12:20" x14ac:dyDescent="0.2">
      <c r="L92" s="177"/>
      <c r="M92" s="185"/>
      <c r="N92" s="246"/>
      <c r="O92" s="186"/>
      <c r="P92" s="281"/>
      <c r="Q92" s="43"/>
      <c r="S92" s="273">
        <f t="shared" si="11"/>
        <v>0.17</v>
      </c>
      <c r="T92" s="56">
        <f t="shared" si="12"/>
        <v>0</v>
      </c>
    </row>
    <row r="93" spans="12:20" x14ac:dyDescent="0.2">
      <c r="L93" s="177"/>
      <c r="M93" s="185"/>
      <c r="N93" s="246"/>
      <c r="O93" s="186"/>
      <c r="P93" s="281"/>
      <c r="Q93" s="43"/>
      <c r="S93" s="273">
        <f t="shared" si="11"/>
        <v>0.17</v>
      </c>
      <c r="T93" s="56">
        <f t="shared" si="12"/>
        <v>0</v>
      </c>
    </row>
    <row r="94" spans="12:20" x14ac:dyDescent="0.2">
      <c r="L94" s="177"/>
      <c r="M94" s="185"/>
      <c r="N94" s="246"/>
      <c r="O94" s="186"/>
      <c r="P94" s="281"/>
      <c r="Q94" s="43"/>
      <c r="S94" s="273">
        <f t="shared" si="11"/>
        <v>0.17</v>
      </c>
      <c r="T94" s="56">
        <f t="shared" si="12"/>
        <v>0</v>
      </c>
    </row>
    <row r="95" spans="12:20" x14ac:dyDescent="0.2">
      <c r="L95" s="177"/>
      <c r="M95" s="185"/>
      <c r="N95" s="246"/>
      <c r="O95" s="186"/>
      <c r="P95" s="281"/>
      <c r="Q95" s="43"/>
      <c r="S95" s="273">
        <f t="shared" si="11"/>
        <v>0.17</v>
      </c>
      <c r="T95" s="56">
        <f t="shared" si="12"/>
        <v>0</v>
      </c>
    </row>
    <row r="96" spans="12:20" x14ac:dyDescent="0.2">
      <c r="L96" s="177"/>
      <c r="M96" s="185"/>
      <c r="N96" s="246"/>
      <c r="O96" s="186"/>
      <c r="P96" s="281"/>
      <c r="Q96" s="43"/>
      <c r="S96" s="273">
        <f t="shared" si="11"/>
        <v>0.17</v>
      </c>
      <c r="T96" s="56">
        <f t="shared" si="12"/>
        <v>0</v>
      </c>
    </row>
    <row r="97" spans="12:20" x14ac:dyDescent="0.2">
      <c r="L97" s="177"/>
      <c r="M97" s="185"/>
      <c r="N97" s="246"/>
      <c r="O97" s="186"/>
      <c r="P97" s="281"/>
      <c r="Q97" s="43"/>
      <c r="S97" s="273">
        <f t="shared" si="11"/>
        <v>0.17</v>
      </c>
      <c r="T97" s="56">
        <f t="shared" si="12"/>
        <v>0</v>
      </c>
    </row>
    <row r="98" spans="12:20" x14ac:dyDescent="0.2">
      <c r="L98" s="177"/>
      <c r="M98" s="185"/>
      <c r="N98" s="246"/>
      <c r="O98" s="186"/>
      <c r="P98" s="281"/>
      <c r="Q98" s="43"/>
      <c r="S98" s="273">
        <f t="shared" si="11"/>
        <v>0.17</v>
      </c>
      <c r="T98" s="56">
        <f t="shared" si="12"/>
        <v>0</v>
      </c>
    </row>
    <row r="99" spans="12:20" x14ac:dyDescent="0.2">
      <c r="L99" s="177"/>
      <c r="M99" s="185"/>
      <c r="N99" s="246"/>
      <c r="O99" s="186"/>
      <c r="P99" s="281"/>
      <c r="Q99" s="43"/>
      <c r="S99" s="273">
        <f t="shared" si="11"/>
        <v>0.17</v>
      </c>
      <c r="T99" s="56">
        <f t="shared" si="12"/>
        <v>0</v>
      </c>
    </row>
    <row r="100" spans="12:20" x14ac:dyDescent="0.2">
      <c r="L100" s="177"/>
      <c r="M100" s="185"/>
      <c r="N100" s="246"/>
      <c r="O100" s="186"/>
      <c r="P100" s="281"/>
      <c r="Q100" s="43"/>
      <c r="S100" s="273">
        <f t="shared" si="11"/>
        <v>0.17</v>
      </c>
      <c r="T100" s="56">
        <f t="shared" si="12"/>
        <v>0</v>
      </c>
    </row>
    <row r="101" spans="12:20" x14ac:dyDescent="0.2">
      <c r="L101" s="177"/>
      <c r="M101" s="185"/>
      <c r="N101" s="246"/>
      <c r="O101" s="186"/>
      <c r="P101" s="281"/>
      <c r="Q101" s="43"/>
      <c r="S101" s="273">
        <f t="shared" si="11"/>
        <v>0.17</v>
      </c>
      <c r="T101" s="56">
        <f t="shared" si="12"/>
        <v>0</v>
      </c>
    </row>
    <row r="102" spans="12:20" x14ac:dyDescent="0.2">
      <c r="L102" s="177"/>
      <c r="M102" s="185"/>
      <c r="N102" s="246"/>
      <c r="O102" s="186"/>
      <c r="P102" s="281"/>
      <c r="Q102" s="43"/>
      <c r="S102" s="273">
        <f t="shared" si="11"/>
        <v>0.17</v>
      </c>
      <c r="T102" s="56">
        <f t="shared" si="12"/>
        <v>0</v>
      </c>
    </row>
    <row r="103" spans="12:20" x14ac:dyDescent="0.2">
      <c r="L103" s="177"/>
      <c r="M103" s="185"/>
      <c r="N103" s="246"/>
      <c r="O103" s="186"/>
      <c r="P103" s="281"/>
      <c r="Q103" s="43"/>
      <c r="S103" s="273">
        <f t="shared" si="11"/>
        <v>0.17</v>
      </c>
      <c r="T103" s="56">
        <f t="shared" si="12"/>
        <v>0</v>
      </c>
    </row>
    <row r="104" spans="12:20" x14ac:dyDescent="0.2">
      <c r="L104" s="177"/>
      <c r="M104" s="185"/>
      <c r="N104" s="246"/>
      <c r="O104" s="186"/>
      <c r="P104" s="281"/>
      <c r="Q104" s="43"/>
      <c r="S104" s="273">
        <f t="shared" si="11"/>
        <v>0.17</v>
      </c>
      <c r="T104" s="56">
        <f t="shared" si="12"/>
        <v>0</v>
      </c>
    </row>
    <row r="105" spans="12:20" x14ac:dyDescent="0.2">
      <c r="L105" s="177"/>
      <c r="M105" s="185"/>
      <c r="N105" s="246"/>
      <c r="O105" s="186"/>
      <c r="P105" s="281"/>
      <c r="Q105" s="43"/>
      <c r="S105" s="273">
        <f t="shared" si="11"/>
        <v>0.17</v>
      </c>
      <c r="T105" s="56">
        <f t="shared" si="12"/>
        <v>0</v>
      </c>
    </row>
    <row r="106" spans="12:20" x14ac:dyDescent="0.2">
      <c r="L106" s="177"/>
      <c r="M106" s="185"/>
      <c r="N106" s="246"/>
      <c r="O106" s="186"/>
      <c r="P106" s="281"/>
      <c r="Q106" s="43"/>
      <c r="S106" s="273">
        <f t="shared" si="11"/>
        <v>0.17</v>
      </c>
      <c r="T106" s="56">
        <f t="shared" si="12"/>
        <v>0</v>
      </c>
    </row>
    <row r="107" spans="12:20" x14ac:dyDescent="0.2">
      <c r="L107" s="177"/>
      <c r="M107" s="185"/>
      <c r="N107" s="246"/>
      <c r="O107" s="186"/>
      <c r="P107" s="281"/>
      <c r="Q107" s="43"/>
      <c r="S107" s="273">
        <f t="shared" si="11"/>
        <v>0.17</v>
      </c>
      <c r="T107" s="56">
        <f t="shared" si="12"/>
        <v>0</v>
      </c>
    </row>
    <row r="108" spans="12:20" x14ac:dyDescent="0.2">
      <c r="L108" s="177"/>
      <c r="M108" s="185"/>
      <c r="N108" s="246"/>
      <c r="O108" s="186"/>
      <c r="P108" s="281"/>
      <c r="Q108" s="43"/>
      <c r="S108" s="273">
        <f t="shared" si="11"/>
        <v>0.17</v>
      </c>
      <c r="T108" s="56">
        <f t="shared" si="12"/>
        <v>0</v>
      </c>
    </row>
    <row r="109" spans="12:20" x14ac:dyDescent="0.2">
      <c r="L109" s="177"/>
      <c r="M109" s="185"/>
      <c r="N109" s="246"/>
      <c r="O109" s="186"/>
      <c r="P109" s="281"/>
      <c r="Q109" s="43"/>
      <c r="S109" s="273">
        <f t="shared" si="11"/>
        <v>0.17</v>
      </c>
      <c r="T109" s="56">
        <f t="shared" si="12"/>
        <v>0</v>
      </c>
    </row>
    <row r="110" spans="12:20" x14ac:dyDescent="0.2">
      <c r="L110" s="177"/>
      <c r="M110" s="185"/>
      <c r="N110" s="246"/>
      <c r="O110" s="186"/>
      <c r="P110" s="281"/>
      <c r="Q110" s="43"/>
      <c r="S110" s="273">
        <f t="shared" si="11"/>
        <v>0.17</v>
      </c>
      <c r="T110" s="56">
        <f t="shared" si="12"/>
        <v>0</v>
      </c>
    </row>
    <row r="111" spans="12:20" x14ac:dyDescent="0.2">
      <c r="L111" s="177"/>
      <c r="M111" s="185"/>
      <c r="N111" s="246"/>
      <c r="O111" s="186"/>
      <c r="P111" s="281"/>
      <c r="Q111" s="43"/>
      <c r="S111" s="273">
        <f t="shared" si="11"/>
        <v>0.17</v>
      </c>
      <c r="T111" s="56">
        <f t="shared" si="12"/>
        <v>0</v>
      </c>
    </row>
    <row r="112" spans="12:20" x14ac:dyDescent="0.2">
      <c r="L112" s="177"/>
      <c r="M112" s="185"/>
      <c r="N112" s="246"/>
      <c r="O112" s="186"/>
      <c r="P112" s="281"/>
      <c r="Q112" s="43"/>
      <c r="S112" s="273">
        <f t="shared" si="11"/>
        <v>0.17</v>
      </c>
      <c r="T112" s="56">
        <f t="shared" si="12"/>
        <v>0</v>
      </c>
    </row>
    <row r="113" spans="12:20" x14ac:dyDescent="0.2">
      <c r="L113" s="188"/>
      <c r="M113" s="185"/>
      <c r="N113" s="246"/>
      <c r="O113" s="185"/>
      <c r="P113" s="281"/>
      <c r="Q113" s="43"/>
      <c r="S113" s="273">
        <f t="shared" si="11"/>
        <v>0.17</v>
      </c>
      <c r="T113" s="56">
        <f t="shared" si="12"/>
        <v>0</v>
      </c>
    </row>
    <row r="114" spans="12:20" x14ac:dyDescent="0.2">
      <c r="L114" s="177"/>
      <c r="M114" s="185"/>
      <c r="N114" s="246"/>
      <c r="O114" s="186"/>
      <c r="P114" s="281"/>
      <c r="Q114" s="43"/>
      <c r="S114" s="273">
        <f t="shared" si="11"/>
        <v>0.17</v>
      </c>
      <c r="T114" s="56">
        <f t="shared" si="12"/>
        <v>0</v>
      </c>
    </row>
    <row r="115" spans="12:20" x14ac:dyDescent="0.2">
      <c r="L115" s="177"/>
      <c r="M115" s="185"/>
      <c r="N115" s="246"/>
      <c r="O115" s="186"/>
      <c r="P115" s="281"/>
      <c r="Q115" s="43"/>
      <c r="S115" s="273">
        <f t="shared" si="11"/>
        <v>0.17</v>
      </c>
      <c r="T115" s="56">
        <f t="shared" si="12"/>
        <v>0</v>
      </c>
    </row>
    <row r="116" spans="12:20" x14ac:dyDescent="0.2">
      <c r="L116" s="177"/>
      <c r="M116" s="185"/>
      <c r="N116" s="246"/>
      <c r="O116" s="186"/>
      <c r="P116" s="281"/>
      <c r="Q116" s="43"/>
      <c r="S116" s="273">
        <f t="shared" si="11"/>
        <v>0.17</v>
      </c>
      <c r="T116" s="56">
        <f t="shared" si="12"/>
        <v>0</v>
      </c>
    </row>
    <row r="117" spans="12:20" x14ac:dyDescent="0.2">
      <c r="L117" s="177"/>
      <c r="M117" s="185"/>
      <c r="N117" s="246"/>
      <c r="O117" s="186"/>
      <c r="P117" s="281"/>
      <c r="Q117" s="43"/>
      <c r="S117" s="273">
        <f t="shared" si="11"/>
        <v>0.17</v>
      </c>
      <c r="T117" s="56">
        <f t="shared" si="12"/>
        <v>0</v>
      </c>
    </row>
    <row r="118" spans="12:20" x14ac:dyDescent="0.2">
      <c r="L118" s="177"/>
      <c r="M118" s="185"/>
      <c r="N118" s="246"/>
      <c r="O118" s="186"/>
      <c r="P118" s="281"/>
      <c r="Q118" s="43"/>
      <c r="S118" s="273">
        <f t="shared" si="11"/>
        <v>0.17</v>
      </c>
      <c r="T118" s="56">
        <f t="shared" si="12"/>
        <v>0</v>
      </c>
    </row>
    <row r="119" spans="12:20" x14ac:dyDescent="0.2">
      <c r="L119" s="177"/>
      <c r="M119" s="185"/>
      <c r="N119" s="246"/>
      <c r="O119" s="186"/>
      <c r="P119" s="281"/>
      <c r="Q119" s="43"/>
      <c r="S119" s="273">
        <f t="shared" si="11"/>
        <v>0.17</v>
      </c>
      <c r="T119" s="56">
        <f t="shared" si="12"/>
        <v>0</v>
      </c>
    </row>
    <row r="120" spans="12:20" x14ac:dyDescent="0.2">
      <c r="L120" s="177"/>
      <c r="M120" s="185"/>
      <c r="N120" s="246"/>
      <c r="O120" s="186"/>
      <c r="P120" s="281"/>
      <c r="Q120" s="43"/>
      <c r="S120" s="273">
        <f t="shared" si="11"/>
        <v>0.17</v>
      </c>
      <c r="T120" s="56">
        <f t="shared" si="12"/>
        <v>0</v>
      </c>
    </row>
    <row r="121" spans="12:20" x14ac:dyDescent="0.2">
      <c r="L121" s="177"/>
      <c r="M121" s="185"/>
      <c r="N121" s="246"/>
      <c r="O121" s="186"/>
      <c r="P121" s="281"/>
      <c r="Q121" s="43"/>
      <c r="S121" s="273">
        <f t="shared" si="11"/>
        <v>0.17</v>
      </c>
      <c r="T121" s="56">
        <f t="shared" si="12"/>
        <v>0</v>
      </c>
    </row>
    <row r="122" spans="12:20" x14ac:dyDescent="0.2">
      <c r="L122" s="177"/>
      <c r="M122" s="185"/>
      <c r="N122" s="246"/>
      <c r="O122" s="186"/>
      <c r="P122" s="281"/>
      <c r="Q122" s="43"/>
      <c r="S122" s="273">
        <f t="shared" si="11"/>
        <v>0.17</v>
      </c>
      <c r="T122" s="56">
        <f t="shared" si="12"/>
        <v>0</v>
      </c>
    </row>
    <row r="123" spans="12:20" x14ac:dyDescent="0.2">
      <c r="L123" s="177"/>
      <c r="M123" s="185"/>
      <c r="N123" s="246"/>
      <c r="O123" s="186"/>
      <c r="P123" s="281"/>
      <c r="Q123" s="43"/>
      <c r="S123" s="273">
        <f t="shared" si="11"/>
        <v>0.17</v>
      </c>
      <c r="T123" s="56">
        <f t="shared" si="12"/>
        <v>0</v>
      </c>
    </row>
    <row r="124" spans="12:20" x14ac:dyDescent="0.2">
      <c r="L124" s="177"/>
      <c r="M124" s="185"/>
      <c r="N124" s="246"/>
      <c r="O124" s="186"/>
      <c r="P124" s="281"/>
      <c r="Q124" s="43"/>
      <c r="S124" s="273">
        <f t="shared" si="11"/>
        <v>0.17</v>
      </c>
      <c r="T124" s="56">
        <f t="shared" si="12"/>
        <v>0</v>
      </c>
    </row>
    <row r="125" spans="12:20" x14ac:dyDescent="0.2">
      <c r="L125" s="177"/>
      <c r="M125" s="185"/>
      <c r="N125" s="246"/>
      <c r="O125" s="186"/>
      <c r="P125" s="281"/>
      <c r="Q125" s="43"/>
      <c r="S125" s="273">
        <f t="shared" si="11"/>
        <v>0.17</v>
      </c>
      <c r="T125" s="56">
        <f t="shared" si="12"/>
        <v>0</v>
      </c>
    </row>
    <row r="126" spans="12:20" x14ac:dyDescent="0.2">
      <c r="L126" s="177"/>
      <c r="M126" s="185"/>
      <c r="N126" s="246"/>
      <c r="O126" s="186"/>
      <c r="P126" s="281"/>
      <c r="Q126" s="43"/>
      <c r="S126" s="273">
        <f t="shared" si="11"/>
        <v>0.17</v>
      </c>
      <c r="T126" s="56">
        <f t="shared" si="12"/>
        <v>0</v>
      </c>
    </row>
    <row r="127" spans="12:20" x14ac:dyDescent="0.2">
      <c r="L127" s="177"/>
      <c r="M127" s="185"/>
      <c r="N127" s="246"/>
      <c r="O127" s="186"/>
      <c r="P127" s="281"/>
      <c r="Q127" s="43"/>
      <c r="S127" s="273">
        <f t="shared" si="11"/>
        <v>0.17</v>
      </c>
      <c r="T127" s="56">
        <f t="shared" si="12"/>
        <v>0</v>
      </c>
    </row>
    <row r="128" spans="12:20" x14ac:dyDescent="0.2">
      <c r="L128" s="177"/>
      <c r="M128" s="185"/>
      <c r="N128" s="246"/>
      <c r="O128" s="186"/>
      <c r="P128" s="281"/>
      <c r="Q128" s="43"/>
      <c r="S128" s="273">
        <f t="shared" si="11"/>
        <v>0.17</v>
      </c>
      <c r="T128" s="56">
        <f t="shared" si="12"/>
        <v>0</v>
      </c>
    </row>
    <row r="129" spans="12:20" x14ac:dyDescent="0.2">
      <c r="L129" s="177"/>
      <c r="M129" s="185"/>
      <c r="N129" s="246"/>
      <c r="O129" s="186"/>
      <c r="P129" s="281"/>
      <c r="Q129" s="43"/>
      <c r="S129" s="273">
        <f t="shared" si="11"/>
        <v>0.17</v>
      </c>
      <c r="T129" s="56">
        <f t="shared" si="12"/>
        <v>0</v>
      </c>
    </row>
    <row r="130" spans="12:20" x14ac:dyDescent="0.2">
      <c r="L130" s="177"/>
      <c r="M130" s="185"/>
      <c r="N130" s="246"/>
      <c r="O130" s="186"/>
      <c r="P130" s="281"/>
      <c r="Q130" s="43"/>
      <c r="S130" s="273">
        <f t="shared" si="11"/>
        <v>0.17</v>
      </c>
      <c r="T130" s="56">
        <f t="shared" si="12"/>
        <v>0</v>
      </c>
    </row>
    <row r="131" spans="12:20" x14ac:dyDescent="0.2">
      <c r="L131" s="177"/>
      <c r="M131" s="185"/>
      <c r="N131" s="246"/>
      <c r="O131" s="186"/>
      <c r="P131" s="281"/>
      <c r="Q131" s="43"/>
      <c r="S131" s="273">
        <f t="shared" si="11"/>
        <v>0.17</v>
      </c>
      <c r="T131" s="56">
        <f t="shared" si="12"/>
        <v>0</v>
      </c>
    </row>
    <row r="132" spans="12:20" x14ac:dyDescent="0.2">
      <c r="L132" s="177"/>
      <c r="M132" s="185"/>
      <c r="N132" s="246"/>
      <c r="O132" s="186"/>
      <c r="P132" s="281"/>
      <c r="Q132" s="43"/>
      <c r="S132" s="273">
        <f t="shared" si="11"/>
        <v>0.17</v>
      </c>
      <c r="T132" s="56">
        <f t="shared" si="12"/>
        <v>0</v>
      </c>
    </row>
    <row r="133" spans="12:20" x14ac:dyDescent="0.2">
      <c r="L133" s="177"/>
      <c r="M133" s="185"/>
      <c r="N133" s="246"/>
      <c r="O133" s="186"/>
      <c r="P133" s="281"/>
      <c r="Q133" s="43"/>
      <c r="S133" s="273">
        <f t="shared" si="11"/>
        <v>0.17</v>
      </c>
      <c r="T133" s="56">
        <f t="shared" si="12"/>
        <v>0</v>
      </c>
    </row>
    <row r="134" spans="12:20" x14ac:dyDescent="0.2">
      <c r="L134" s="177"/>
      <c r="M134" s="185"/>
      <c r="N134" s="246"/>
      <c r="O134" s="186"/>
      <c r="P134" s="281"/>
      <c r="Q134" s="43"/>
      <c r="S134" s="273">
        <f t="shared" si="11"/>
        <v>0.17</v>
      </c>
      <c r="T134" s="56">
        <f t="shared" si="12"/>
        <v>0</v>
      </c>
    </row>
    <row r="135" spans="12:20" x14ac:dyDescent="0.2">
      <c r="L135" s="177"/>
      <c r="M135" s="185"/>
      <c r="N135" s="246"/>
      <c r="O135" s="186"/>
      <c r="P135" s="281"/>
      <c r="Q135" s="43"/>
      <c r="S135" s="273">
        <f t="shared" si="11"/>
        <v>0.17</v>
      </c>
      <c r="T135" s="56">
        <f t="shared" si="12"/>
        <v>0</v>
      </c>
    </row>
    <row r="136" spans="12:20" x14ac:dyDescent="0.2">
      <c r="L136" s="177"/>
      <c r="M136" s="185"/>
      <c r="N136" s="246"/>
      <c r="O136" s="186"/>
      <c r="P136" s="281"/>
      <c r="Q136" s="43"/>
      <c r="S136" s="273">
        <f t="shared" si="11"/>
        <v>0.17</v>
      </c>
      <c r="T136" s="56">
        <f t="shared" si="12"/>
        <v>0</v>
      </c>
    </row>
    <row r="137" spans="12:20" x14ac:dyDescent="0.2">
      <c r="L137" s="177"/>
      <c r="M137" s="185"/>
      <c r="N137" s="246"/>
      <c r="O137" s="186"/>
      <c r="P137" s="281"/>
      <c r="Q137" s="43"/>
      <c r="S137" s="273">
        <f t="shared" si="11"/>
        <v>0.17</v>
      </c>
      <c r="T137" s="56">
        <f t="shared" si="12"/>
        <v>0</v>
      </c>
    </row>
    <row r="138" spans="12:20" x14ac:dyDescent="0.2">
      <c r="L138" s="177"/>
      <c r="M138" s="185"/>
      <c r="N138" s="246"/>
      <c r="O138" s="186"/>
      <c r="P138" s="281"/>
      <c r="Q138" s="43"/>
      <c r="S138" s="273">
        <f t="shared" si="11"/>
        <v>0.17</v>
      </c>
      <c r="T138" s="56">
        <f t="shared" si="12"/>
        <v>0</v>
      </c>
    </row>
    <row r="139" spans="12:20" x14ac:dyDescent="0.2">
      <c r="L139" s="177"/>
      <c r="M139" s="185"/>
      <c r="N139" s="246"/>
      <c r="O139" s="186"/>
      <c r="P139" s="281"/>
      <c r="Q139" s="43"/>
      <c r="S139" s="273">
        <f t="shared" ref="S139:S202" si="13">$AG$2</f>
        <v>0.17</v>
      </c>
      <c r="T139" s="56">
        <f t="shared" ref="T139:T202" si="14">IF(M139=$AC$10,N139-N139/(1+S139),0)</f>
        <v>0</v>
      </c>
    </row>
    <row r="140" spans="12:20" x14ac:dyDescent="0.2">
      <c r="L140" s="177"/>
      <c r="M140" s="185"/>
      <c r="N140" s="246"/>
      <c r="O140" s="186"/>
      <c r="P140" s="281"/>
      <c r="Q140" s="43"/>
      <c r="S140" s="273">
        <f t="shared" si="13"/>
        <v>0.17</v>
      </c>
      <c r="T140" s="56">
        <f t="shared" si="14"/>
        <v>0</v>
      </c>
    </row>
    <row r="141" spans="12:20" x14ac:dyDescent="0.2">
      <c r="L141" s="177"/>
      <c r="M141" s="185"/>
      <c r="N141" s="246"/>
      <c r="O141" s="186"/>
      <c r="P141" s="281"/>
      <c r="Q141" s="43"/>
      <c r="S141" s="273">
        <f t="shared" si="13"/>
        <v>0.17</v>
      </c>
      <c r="T141" s="56">
        <f t="shared" si="14"/>
        <v>0</v>
      </c>
    </row>
    <row r="142" spans="12:20" x14ac:dyDescent="0.2">
      <c r="L142" s="177"/>
      <c r="M142" s="185"/>
      <c r="N142" s="246"/>
      <c r="O142" s="186"/>
      <c r="P142" s="281"/>
      <c r="Q142" s="43"/>
      <c r="S142" s="273">
        <f t="shared" si="13"/>
        <v>0.17</v>
      </c>
      <c r="T142" s="56">
        <f t="shared" si="14"/>
        <v>0</v>
      </c>
    </row>
    <row r="143" spans="12:20" x14ac:dyDescent="0.2">
      <c r="L143" s="177"/>
      <c r="M143" s="185"/>
      <c r="N143" s="246"/>
      <c r="O143" s="186"/>
      <c r="P143" s="281"/>
      <c r="Q143" s="43"/>
      <c r="S143" s="273">
        <f t="shared" si="13"/>
        <v>0.17</v>
      </c>
      <c r="T143" s="56">
        <f t="shared" si="14"/>
        <v>0</v>
      </c>
    </row>
    <row r="144" spans="12:20" x14ac:dyDescent="0.2">
      <c r="L144" s="177"/>
      <c r="M144" s="185"/>
      <c r="N144" s="246"/>
      <c r="O144" s="186"/>
      <c r="P144" s="281"/>
      <c r="Q144" s="43"/>
      <c r="S144" s="273">
        <f t="shared" si="13"/>
        <v>0.17</v>
      </c>
      <c r="T144" s="56">
        <f t="shared" si="14"/>
        <v>0</v>
      </c>
    </row>
    <row r="145" spans="12:20" x14ac:dyDescent="0.2">
      <c r="L145" s="177"/>
      <c r="M145" s="185"/>
      <c r="N145" s="246"/>
      <c r="O145" s="186"/>
      <c r="P145" s="281"/>
      <c r="Q145" s="43"/>
      <c r="S145" s="273">
        <f t="shared" si="13"/>
        <v>0.17</v>
      </c>
      <c r="T145" s="56">
        <f t="shared" si="14"/>
        <v>0</v>
      </c>
    </row>
    <row r="146" spans="12:20" x14ac:dyDescent="0.2">
      <c r="L146" s="188"/>
      <c r="M146" s="185"/>
      <c r="N146" s="246"/>
      <c r="O146" s="185"/>
      <c r="P146" s="281"/>
      <c r="Q146" s="43"/>
      <c r="S146" s="273">
        <f t="shared" si="13"/>
        <v>0.17</v>
      </c>
      <c r="T146" s="56">
        <f t="shared" si="14"/>
        <v>0</v>
      </c>
    </row>
    <row r="147" spans="12:20" x14ac:dyDescent="0.2">
      <c r="L147" s="177"/>
      <c r="M147" s="185"/>
      <c r="N147" s="246"/>
      <c r="O147" s="186"/>
      <c r="P147" s="281"/>
      <c r="Q147" s="43"/>
      <c r="S147" s="273">
        <f t="shared" si="13"/>
        <v>0.17</v>
      </c>
      <c r="T147" s="56">
        <f t="shared" si="14"/>
        <v>0</v>
      </c>
    </row>
    <row r="148" spans="12:20" x14ac:dyDescent="0.2">
      <c r="L148" s="177"/>
      <c r="M148" s="185"/>
      <c r="N148" s="246"/>
      <c r="O148" s="186"/>
      <c r="P148" s="281"/>
      <c r="Q148" s="43"/>
      <c r="S148" s="273">
        <f t="shared" si="13"/>
        <v>0.17</v>
      </c>
      <c r="T148" s="56">
        <f t="shared" si="14"/>
        <v>0</v>
      </c>
    </row>
    <row r="149" spans="12:20" x14ac:dyDescent="0.2">
      <c r="L149" s="177"/>
      <c r="M149" s="185"/>
      <c r="N149" s="246"/>
      <c r="O149" s="186"/>
      <c r="P149" s="281"/>
      <c r="Q149" s="43"/>
      <c r="S149" s="273">
        <f t="shared" si="13"/>
        <v>0.17</v>
      </c>
      <c r="T149" s="56">
        <f t="shared" si="14"/>
        <v>0</v>
      </c>
    </row>
    <row r="150" spans="12:20" x14ac:dyDescent="0.2">
      <c r="L150" s="177"/>
      <c r="M150" s="185"/>
      <c r="N150" s="246"/>
      <c r="O150" s="186"/>
      <c r="P150" s="281"/>
      <c r="Q150" s="43"/>
      <c r="S150" s="273">
        <f t="shared" si="13"/>
        <v>0.17</v>
      </c>
      <c r="T150" s="56">
        <f t="shared" si="14"/>
        <v>0</v>
      </c>
    </row>
    <row r="151" spans="12:20" x14ac:dyDescent="0.2">
      <c r="L151" s="177"/>
      <c r="M151" s="185"/>
      <c r="N151" s="246"/>
      <c r="O151" s="186"/>
      <c r="P151" s="281"/>
      <c r="Q151" s="43"/>
      <c r="S151" s="273">
        <f t="shared" si="13"/>
        <v>0.17</v>
      </c>
      <c r="T151" s="56">
        <f t="shared" si="14"/>
        <v>0</v>
      </c>
    </row>
    <row r="152" spans="12:20" x14ac:dyDescent="0.2">
      <c r="L152" s="177"/>
      <c r="M152" s="185"/>
      <c r="N152" s="246"/>
      <c r="O152" s="186"/>
      <c r="P152" s="281"/>
      <c r="Q152" s="43"/>
      <c r="S152" s="273">
        <f t="shared" si="13"/>
        <v>0.17</v>
      </c>
      <c r="T152" s="56">
        <f t="shared" si="14"/>
        <v>0</v>
      </c>
    </row>
    <row r="153" spans="12:20" x14ac:dyDescent="0.2">
      <c r="L153" s="177"/>
      <c r="M153" s="185"/>
      <c r="N153" s="246"/>
      <c r="O153" s="186"/>
      <c r="P153" s="281"/>
      <c r="Q153" s="43"/>
      <c r="S153" s="273">
        <f t="shared" si="13"/>
        <v>0.17</v>
      </c>
      <c r="T153" s="56">
        <f t="shared" si="14"/>
        <v>0</v>
      </c>
    </row>
    <row r="154" spans="12:20" x14ac:dyDescent="0.2">
      <c r="L154" s="177"/>
      <c r="M154" s="185"/>
      <c r="N154" s="246"/>
      <c r="O154" s="186"/>
      <c r="P154" s="281"/>
      <c r="Q154" s="43"/>
      <c r="S154" s="273">
        <f t="shared" si="13"/>
        <v>0.17</v>
      </c>
      <c r="T154" s="56">
        <f t="shared" si="14"/>
        <v>0</v>
      </c>
    </row>
    <row r="155" spans="12:20" x14ac:dyDescent="0.2">
      <c r="L155" s="177"/>
      <c r="M155" s="185"/>
      <c r="N155" s="246"/>
      <c r="O155" s="186"/>
      <c r="P155" s="281"/>
      <c r="Q155" s="43"/>
      <c r="S155" s="273">
        <f t="shared" si="13"/>
        <v>0.17</v>
      </c>
      <c r="T155" s="56">
        <f t="shared" si="14"/>
        <v>0</v>
      </c>
    </row>
    <row r="156" spans="12:20" x14ac:dyDescent="0.2">
      <c r="L156" s="177"/>
      <c r="M156" s="185"/>
      <c r="N156" s="246"/>
      <c r="O156" s="186"/>
      <c r="P156" s="281"/>
      <c r="Q156" s="43"/>
      <c r="S156" s="273">
        <f t="shared" si="13"/>
        <v>0.17</v>
      </c>
      <c r="T156" s="56">
        <f t="shared" si="14"/>
        <v>0</v>
      </c>
    </row>
    <row r="157" spans="12:20" x14ac:dyDescent="0.2">
      <c r="L157" s="177"/>
      <c r="M157" s="185"/>
      <c r="N157" s="246"/>
      <c r="O157" s="186"/>
      <c r="P157" s="281"/>
      <c r="Q157" s="43"/>
      <c r="S157" s="273">
        <f t="shared" si="13"/>
        <v>0.17</v>
      </c>
      <c r="T157" s="56">
        <f t="shared" si="14"/>
        <v>0</v>
      </c>
    </row>
    <row r="158" spans="12:20" x14ac:dyDescent="0.2">
      <c r="L158" s="177"/>
      <c r="M158" s="185"/>
      <c r="N158" s="246"/>
      <c r="O158" s="186"/>
      <c r="P158" s="281"/>
      <c r="Q158" s="43"/>
      <c r="S158" s="273">
        <f t="shared" si="13"/>
        <v>0.17</v>
      </c>
      <c r="T158" s="56">
        <f t="shared" si="14"/>
        <v>0</v>
      </c>
    </row>
    <row r="159" spans="12:20" x14ac:dyDescent="0.2">
      <c r="L159" s="177"/>
      <c r="M159" s="185"/>
      <c r="N159" s="246"/>
      <c r="O159" s="186"/>
      <c r="P159" s="281"/>
      <c r="Q159" s="43"/>
      <c r="S159" s="273">
        <f t="shared" si="13"/>
        <v>0.17</v>
      </c>
      <c r="T159" s="56">
        <f t="shared" si="14"/>
        <v>0</v>
      </c>
    </row>
    <row r="160" spans="12:20" x14ac:dyDescent="0.2">
      <c r="L160" s="177"/>
      <c r="M160" s="185"/>
      <c r="N160" s="246"/>
      <c r="O160" s="186"/>
      <c r="P160" s="281"/>
      <c r="Q160" s="43"/>
      <c r="S160" s="273">
        <f t="shared" si="13"/>
        <v>0.17</v>
      </c>
      <c r="T160" s="56">
        <f t="shared" si="14"/>
        <v>0</v>
      </c>
    </row>
    <row r="161" spans="12:20" x14ac:dyDescent="0.2">
      <c r="L161" s="177"/>
      <c r="M161" s="185"/>
      <c r="N161" s="246"/>
      <c r="O161" s="186"/>
      <c r="P161" s="281"/>
      <c r="Q161" s="43"/>
      <c r="S161" s="273">
        <f t="shared" si="13"/>
        <v>0.17</v>
      </c>
      <c r="T161" s="56">
        <f t="shared" si="14"/>
        <v>0</v>
      </c>
    </row>
    <row r="162" spans="12:20" x14ac:dyDescent="0.2">
      <c r="L162" s="177"/>
      <c r="M162" s="185"/>
      <c r="N162" s="246"/>
      <c r="O162" s="186"/>
      <c r="P162" s="281"/>
      <c r="Q162" s="43"/>
      <c r="S162" s="273">
        <f t="shared" si="13"/>
        <v>0.17</v>
      </c>
      <c r="T162" s="56">
        <f t="shared" si="14"/>
        <v>0</v>
      </c>
    </row>
    <row r="163" spans="12:20" x14ac:dyDescent="0.2">
      <c r="L163" s="177"/>
      <c r="M163" s="185"/>
      <c r="N163" s="246"/>
      <c r="O163" s="186"/>
      <c r="P163" s="281"/>
      <c r="Q163" s="43"/>
      <c r="S163" s="273">
        <f t="shared" si="13"/>
        <v>0.17</v>
      </c>
      <c r="T163" s="56">
        <f t="shared" si="14"/>
        <v>0</v>
      </c>
    </row>
    <row r="164" spans="12:20" x14ac:dyDescent="0.2">
      <c r="L164" s="177"/>
      <c r="M164" s="185"/>
      <c r="N164" s="246"/>
      <c r="O164" s="186"/>
      <c r="P164" s="281"/>
      <c r="Q164" s="43"/>
      <c r="S164" s="273">
        <f t="shared" si="13"/>
        <v>0.17</v>
      </c>
      <c r="T164" s="56">
        <f t="shared" si="14"/>
        <v>0</v>
      </c>
    </row>
    <row r="165" spans="12:20" x14ac:dyDescent="0.2">
      <c r="L165" s="177"/>
      <c r="M165" s="185"/>
      <c r="N165" s="246"/>
      <c r="O165" s="186"/>
      <c r="P165" s="281"/>
      <c r="Q165" s="43"/>
      <c r="S165" s="273">
        <f t="shared" si="13"/>
        <v>0.17</v>
      </c>
      <c r="T165" s="56">
        <f t="shared" si="14"/>
        <v>0</v>
      </c>
    </row>
    <row r="166" spans="12:20" x14ac:dyDescent="0.2">
      <c r="L166" s="177"/>
      <c r="M166" s="185"/>
      <c r="N166" s="246"/>
      <c r="O166" s="186"/>
      <c r="P166" s="281"/>
      <c r="Q166" s="43"/>
      <c r="S166" s="273">
        <f t="shared" si="13"/>
        <v>0.17</v>
      </c>
      <c r="T166" s="56">
        <f t="shared" si="14"/>
        <v>0</v>
      </c>
    </row>
    <row r="167" spans="12:20" x14ac:dyDescent="0.2">
      <c r="L167" s="177"/>
      <c r="M167" s="185"/>
      <c r="N167" s="246"/>
      <c r="O167" s="186"/>
      <c r="P167" s="281"/>
      <c r="Q167" s="43"/>
      <c r="S167" s="273">
        <f t="shared" si="13"/>
        <v>0.17</v>
      </c>
      <c r="T167" s="56">
        <f t="shared" si="14"/>
        <v>0</v>
      </c>
    </row>
    <row r="168" spans="12:20" x14ac:dyDescent="0.2">
      <c r="L168" s="177"/>
      <c r="M168" s="185"/>
      <c r="N168" s="246"/>
      <c r="O168" s="186"/>
      <c r="P168" s="281"/>
      <c r="Q168" s="43"/>
      <c r="S168" s="273">
        <f t="shared" si="13"/>
        <v>0.17</v>
      </c>
      <c r="T168" s="56">
        <f t="shared" si="14"/>
        <v>0</v>
      </c>
    </row>
    <row r="169" spans="12:20" x14ac:dyDescent="0.2">
      <c r="L169" s="177"/>
      <c r="M169" s="185"/>
      <c r="N169" s="246"/>
      <c r="O169" s="186"/>
      <c r="P169" s="281"/>
      <c r="Q169" s="43"/>
      <c r="S169" s="273">
        <f t="shared" si="13"/>
        <v>0.17</v>
      </c>
      <c r="T169" s="56">
        <f t="shared" si="14"/>
        <v>0</v>
      </c>
    </row>
    <row r="170" spans="12:20" x14ac:dyDescent="0.2">
      <c r="L170" s="177"/>
      <c r="M170" s="185"/>
      <c r="N170" s="246"/>
      <c r="O170" s="186"/>
      <c r="P170" s="281"/>
      <c r="Q170" s="43"/>
      <c r="S170" s="273">
        <f t="shared" si="13"/>
        <v>0.17</v>
      </c>
      <c r="T170" s="56">
        <f t="shared" si="14"/>
        <v>0</v>
      </c>
    </row>
    <row r="171" spans="12:20" x14ac:dyDescent="0.2">
      <c r="L171" s="177"/>
      <c r="M171" s="185"/>
      <c r="N171" s="246"/>
      <c r="O171" s="186"/>
      <c r="P171" s="281"/>
      <c r="Q171" s="43"/>
      <c r="S171" s="273">
        <f t="shared" si="13"/>
        <v>0.17</v>
      </c>
      <c r="T171" s="56">
        <f t="shared" si="14"/>
        <v>0</v>
      </c>
    </row>
    <row r="172" spans="12:20" x14ac:dyDescent="0.2">
      <c r="L172" s="177"/>
      <c r="M172" s="185"/>
      <c r="N172" s="246"/>
      <c r="O172" s="186"/>
      <c r="P172" s="281"/>
      <c r="Q172" s="43"/>
      <c r="S172" s="273">
        <f t="shared" si="13"/>
        <v>0.17</v>
      </c>
      <c r="T172" s="56">
        <f t="shared" si="14"/>
        <v>0</v>
      </c>
    </row>
    <row r="173" spans="12:20" x14ac:dyDescent="0.2">
      <c r="L173" s="177"/>
      <c r="M173" s="185"/>
      <c r="N173" s="246"/>
      <c r="O173" s="186"/>
      <c r="P173" s="281"/>
      <c r="Q173" s="43"/>
      <c r="S173" s="273">
        <f t="shared" si="13"/>
        <v>0.17</v>
      </c>
      <c r="T173" s="56">
        <f t="shared" si="14"/>
        <v>0</v>
      </c>
    </row>
    <row r="174" spans="12:20" x14ac:dyDescent="0.2">
      <c r="L174" s="177"/>
      <c r="M174" s="185"/>
      <c r="N174" s="246"/>
      <c r="O174" s="186"/>
      <c r="P174" s="281"/>
      <c r="Q174" s="43"/>
      <c r="S174" s="273">
        <f t="shared" si="13"/>
        <v>0.17</v>
      </c>
      <c r="T174" s="56">
        <f t="shared" si="14"/>
        <v>0</v>
      </c>
    </row>
    <row r="175" spans="12:20" x14ac:dyDescent="0.2">
      <c r="L175" s="177"/>
      <c r="M175" s="185"/>
      <c r="N175" s="246"/>
      <c r="O175" s="186"/>
      <c r="P175" s="281"/>
      <c r="Q175" s="43"/>
      <c r="S175" s="273">
        <f t="shared" si="13"/>
        <v>0.17</v>
      </c>
      <c r="T175" s="56">
        <f t="shared" si="14"/>
        <v>0</v>
      </c>
    </row>
    <row r="176" spans="12:20" x14ac:dyDescent="0.2">
      <c r="L176" s="177"/>
      <c r="M176" s="185"/>
      <c r="N176" s="246"/>
      <c r="O176" s="186"/>
      <c r="P176" s="281"/>
      <c r="Q176" s="43"/>
      <c r="S176" s="273">
        <f t="shared" si="13"/>
        <v>0.17</v>
      </c>
      <c r="T176" s="56">
        <f t="shared" si="14"/>
        <v>0</v>
      </c>
    </row>
    <row r="177" spans="12:20" x14ac:dyDescent="0.2">
      <c r="L177" s="177"/>
      <c r="M177" s="185"/>
      <c r="N177" s="246"/>
      <c r="O177" s="186"/>
      <c r="P177" s="281"/>
      <c r="Q177" s="43"/>
      <c r="S177" s="273">
        <f t="shared" si="13"/>
        <v>0.17</v>
      </c>
      <c r="T177" s="56">
        <f t="shared" si="14"/>
        <v>0</v>
      </c>
    </row>
    <row r="178" spans="12:20" x14ac:dyDescent="0.2">
      <c r="L178" s="177"/>
      <c r="M178" s="185"/>
      <c r="N178" s="246"/>
      <c r="O178" s="186"/>
      <c r="P178" s="281"/>
      <c r="Q178" s="43"/>
      <c r="S178" s="273">
        <f t="shared" si="13"/>
        <v>0.17</v>
      </c>
      <c r="T178" s="56">
        <f t="shared" si="14"/>
        <v>0</v>
      </c>
    </row>
    <row r="179" spans="12:20" x14ac:dyDescent="0.2">
      <c r="L179" s="177"/>
      <c r="M179" s="185"/>
      <c r="N179" s="246"/>
      <c r="O179" s="186"/>
      <c r="P179" s="281"/>
      <c r="Q179" s="43"/>
      <c r="S179" s="273">
        <f t="shared" si="13"/>
        <v>0.17</v>
      </c>
      <c r="T179" s="56">
        <f t="shared" si="14"/>
        <v>0</v>
      </c>
    </row>
    <row r="180" spans="12:20" x14ac:dyDescent="0.2">
      <c r="L180" s="188"/>
      <c r="M180" s="185"/>
      <c r="N180" s="246"/>
      <c r="O180" s="185"/>
      <c r="P180" s="281"/>
      <c r="Q180" s="43"/>
      <c r="S180" s="273">
        <f t="shared" si="13"/>
        <v>0.17</v>
      </c>
      <c r="T180" s="56">
        <f t="shared" si="14"/>
        <v>0</v>
      </c>
    </row>
    <row r="181" spans="12:20" x14ac:dyDescent="0.2">
      <c r="L181" s="177"/>
      <c r="M181" s="185"/>
      <c r="N181" s="246"/>
      <c r="O181" s="186"/>
      <c r="P181" s="281"/>
      <c r="Q181" s="43"/>
      <c r="S181" s="273">
        <f t="shared" si="13"/>
        <v>0.17</v>
      </c>
      <c r="T181" s="56">
        <f t="shared" si="14"/>
        <v>0</v>
      </c>
    </row>
    <row r="182" spans="12:20" x14ac:dyDescent="0.2">
      <c r="L182" s="177"/>
      <c r="M182" s="185"/>
      <c r="N182" s="246"/>
      <c r="O182" s="186"/>
      <c r="P182" s="281"/>
      <c r="Q182" s="43"/>
      <c r="S182" s="273">
        <f t="shared" si="13"/>
        <v>0.17</v>
      </c>
      <c r="T182" s="56">
        <f t="shared" si="14"/>
        <v>0</v>
      </c>
    </row>
    <row r="183" spans="12:20" x14ac:dyDescent="0.2">
      <c r="L183" s="177"/>
      <c r="M183" s="185"/>
      <c r="N183" s="246"/>
      <c r="O183" s="186"/>
      <c r="P183" s="281"/>
      <c r="Q183" s="43"/>
      <c r="S183" s="273">
        <f t="shared" si="13"/>
        <v>0.17</v>
      </c>
      <c r="T183" s="56">
        <f t="shared" si="14"/>
        <v>0</v>
      </c>
    </row>
    <row r="184" spans="12:20" x14ac:dyDescent="0.2">
      <c r="L184" s="177"/>
      <c r="M184" s="185"/>
      <c r="N184" s="246"/>
      <c r="O184" s="186"/>
      <c r="P184" s="281"/>
      <c r="Q184" s="43"/>
      <c r="S184" s="273">
        <f t="shared" si="13"/>
        <v>0.17</v>
      </c>
      <c r="T184" s="56">
        <f t="shared" si="14"/>
        <v>0</v>
      </c>
    </row>
    <row r="185" spans="12:20" x14ac:dyDescent="0.2">
      <c r="L185" s="177"/>
      <c r="M185" s="185"/>
      <c r="N185" s="246"/>
      <c r="O185" s="186"/>
      <c r="P185" s="281"/>
      <c r="Q185" s="43"/>
      <c r="S185" s="273">
        <f t="shared" si="13"/>
        <v>0.17</v>
      </c>
      <c r="T185" s="56">
        <f t="shared" si="14"/>
        <v>0</v>
      </c>
    </row>
    <row r="186" spans="12:20" x14ac:dyDescent="0.2">
      <c r="L186" s="177"/>
      <c r="M186" s="185"/>
      <c r="N186" s="246"/>
      <c r="O186" s="186"/>
      <c r="P186" s="281"/>
      <c r="Q186" s="43"/>
      <c r="S186" s="273">
        <f t="shared" si="13"/>
        <v>0.17</v>
      </c>
      <c r="T186" s="56">
        <f t="shared" si="14"/>
        <v>0</v>
      </c>
    </row>
    <row r="187" spans="12:20" x14ac:dyDescent="0.2">
      <c r="L187" s="177"/>
      <c r="M187" s="185"/>
      <c r="N187" s="246"/>
      <c r="O187" s="186"/>
      <c r="P187" s="281"/>
      <c r="Q187" s="43"/>
      <c r="S187" s="273">
        <f t="shared" si="13"/>
        <v>0.17</v>
      </c>
      <c r="T187" s="56">
        <f t="shared" si="14"/>
        <v>0</v>
      </c>
    </row>
    <row r="188" spans="12:20" x14ac:dyDescent="0.2">
      <c r="L188" s="177"/>
      <c r="M188" s="185"/>
      <c r="N188" s="246"/>
      <c r="O188" s="186"/>
      <c r="P188" s="281"/>
      <c r="Q188" s="43"/>
      <c r="S188" s="273">
        <f t="shared" si="13"/>
        <v>0.17</v>
      </c>
      <c r="T188" s="56">
        <f t="shared" si="14"/>
        <v>0</v>
      </c>
    </row>
    <row r="189" spans="12:20" x14ac:dyDescent="0.2">
      <c r="L189" s="177"/>
      <c r="M189" s="185"/>
      <c r="N189" s="246"/>
      <c r="O189" s="186"/>
      <c r="P189" s="281"/>
      <c r="Q189" s="43"/>
      <c r="S189" s="273">
        <f t="shared" si="13"/>
        <v>0.17</v>
      </c>
      <c r="T189" s="56">
        <f t="shared" si="14"/>
        <v>0</v>
      </c>
    </row>
    <row r="190" spans="12:20" x14ac:dyDescent="0.2">
      <c r="L190" s="177"/>
      <c r="M190" s="185"/>
      <c r="N190" s="246"/>
      <c r="O190" s="186"/>
      <c r="P190" s="281"/>
      <c r="Q190" s="43"/>
      <c r="S190" s="273">
        <f t="shared" si="13"/>
        <v>0.17</v>
      </c>
      <c r="T190" s="56">
        <f t="shared" si="14"/>
        <v>0</v>
      </c>
    </row>
    <row r="191" spans="12:20" x14ac:dyDescent="0.2">
      <c r="L191" s="177"/>
      <c r="M191" s="185"/>
      <c r="N191" s="246"/>
      <c r="O191" s="186"/>
      <c r="P191" s="281"/>
      <c r="Q191" s="43"/>
      <c r="S191" s="273">
        <f t="shared" si="13"/>
        <v>0.17</v>
      </c>
      <c r="T191" s="56">
        <f t="shared" si="14"/>
        <v>0</v>
      </c>
    </row>
    <row r="192" spans="12:20" x14ac:dyDescent="0.2">
      <c r="L192" s="177"/>
      <c r="M192" s="185"/>
      <c r="N192" s="246"/>
      <c r="O192" s="186"/>
      <c r="P192" s="281"/>
      <c r="Q192" s="43"/>
      <c r="S192" s="273">
        <f t="shared" si="13"/>
        <v>0.17</v>
      </c>
      <c r="T192" s="56">
        <f t="shared" si="14"/>
        <v>0</v>
      </c>
    </row>
    <row r="193" spans="12:20" x14ac:dyDescent="0.2">
      <c r="L193" s="177"/>
      <c r="M193" s="185"/>
      <c r="N193" s="246"/>
      <c r="O193" s="186"/>
      <c r="P193" s="281"/>
      <c r="Q193" s="43"/>
      <c r="S193" s="273">
        <f t="shared" si="13"/>
        <v>0.17</v>
      </c>
      <c r="T193" s="56">
        <f t="shared" si="14"/>
        <v>0</v>
      </c>
    </row>
    <row r="194" spans="12:20" x14ac:dyDescent="0.2">
      <c r="L194" s="177"/>
      <c r="M194" s="185"/>
      <c r="N194" s="246"/>
      <c r="O194" s="186"/>
      <c r="P194" s="281"/>
      <c r="Q194" s="43"/>
      <c r="S194" s="273">
        <f t="shared" si="13"/>
        <v>0.17</v>
      </c>
      <c r="T194" s="56">
        <f t="shared" si="14"/>
        <v>0</v>
      </c>
    </row>
    <row r="195" spans="12:20" x14ac:dyDescent="0.2">
      <c r="L195" s="177"/>
      <c r="M195" s="185"/>
      <c r="N195" s="246"/>
      <c r="O195" s="186"/>
      <c r="P195" s="281"/>
      <c r="Q195" s="43"/>
      <c r="S195" s="273">
        <f t="shared" si="13"/>
        <v>0.17</v>
      </c>
      <c r="T195" s="56">
        <f t="shared" si="14"/>
        <v>0</v>
      </c>
    </row>
    <row r="196" spans="12:20" x14ac:dyDescent="0.2">
      <c r="L196" s="177"/>
      <c r="M196" s="185"/>
      <c r="N196" s="246"/>
      <c r="O196" s="186"/>
      <c r="P196" s="281"/>
      <c r="Q196" s="43"/>
      <c r="S196" s="273">
        <f t="shared" si="13"/>
        <v>0.17</v>
      </c>
      <c r="T196" s="56">
        <f t="shared" si="14"/>
        <v>0</v>
      </c>
    </row>
    <row r="197" spans="12:20" x14ac:dyDescent="0.2">
      <c r="L197" s="177"/>
      <c r="M197" s="185"/>
      <c r="N197" s="246"/>
      <c r="O197" s="186"/>
      <c r="P197" s="281"/>
      <c r="Q197" s="43"/>
      <c r="S197" s="273">
        <f t="shared" si="13"/>
        <v>0.17</v>
      </c>
      <c r="T197" s="56">
        <f t="shared" si="14"/>
        <v>0</v>
      </c>
    </row>
    <row r="198" spans="12:20" x14ac:dyDescent="0.2">
      <c r="L198" s="177"/>
      <c r="M198" s="185"/>
      <c r="N198" s="246"/>
      <c r="O198" s="186"/>
      <c r="P198" s="281"/>
      <c r="Q198" s="43"/>
      <c r="S198" s="273">
        <f t="shared" si="13"/>
        <v>0.17</v>
      </c>
      <c r="T198" s="56">
        <f t="shared" si="14"/>
        <v>0</v>
      </c>
    </row>
    <row r="199" spans="12:20" x14ac:dyDescent="0.2">
      <c r="L199" s="177"/>
      <c r="M199" s="185"/>
      <c r="N199" s="246"/>
      <c r="O199" s="186"/>
      <c r="P199" s="281"/>
      <c r="Q199" s="43"/>
      <c r="S199" s="273">
        <f t="shared" si="13"/>
        <v>0.17</v>
      </c>
      <c r="T199" s="56">
        <f t="shared" si="14"/>
        <v>0</v>
      </c>
    </row>
    <row r="200" spans="12:20" x14ac:dyDescent="0.2">
      <c r="L200" s="177"/>
      <c r="M200" s="185"/>
      <c r="N200" s="246"/>
      <c r="O200" s="186"/>
      <c r="P200" s="281"/>
      <c r="Q200" s="43"/>
      <c r="S200" s="273">
        <f t="shared" si="13"/>
        <v>0.17</v>
      </c>
      <c r="T200" s="56">
        <f t="shared" si="14"/>
        <v>0</v>
      </c>
    </row>
    <row r="201" spans="12:20" x14ac:dyDescent="0.2">
      <c r="L201" s="177"/>
      <c r="M201" s="185"/>
      <c r="N201" s="246"/>
      <c r="O201" s="186"/>
      <c r="P201" s="281"/>
      <c r="Q201" s="43"/>
      <c r="S201" s="273">
        <f t="shared" si="13"/>
        <v>0.17</v>
      </c>
      <c r="T201" s="56">
        <f t="shared" si="14"/>
        <v>0</v>
      </c>
    </row>
    <row r="202" spans="12:20" x14ac:dyDescent="0.2">
      <c r="L202" s="177"/>
      <c r="M202" s="185"/>
      <c r="N202" s="246"/>
      <c r="O202" s="186"/>
      <c r="P202" s="281"/>
      <c r="Q202" s="43"/>
      <c r="S202" s="273">
        <f t="shared" si="13"/>
        <v>0.17</v>
      </c>
      <c r="T202" s="56">
        <f t="shared" si="14"/>
        <v>0</v>
      </c>
    </row>
    <row r="203" spans="12:20" x14ac:dyDescent="0.2">
      <c r="L203" s="177"/>
      <c r="M203" s="185"/>
      <c r="N203" s="246"/>
      <c r="O203" s="186"/>
      <c r="P203" s="281"/>
      <c r="Q203" s="43"/>
      <c r="S203" s="273">
        <f t="shared" ref="S203:S266" si="15">$AG$2</f>
        <v>0.17</v>
      </c>
      <c r="T203" s="56">
        <f t="shared" ref="T203:T266" si="16">IF(M203=$AC$10,N203-N203/(1+S203),0)</f>
        <v>0</v>
      </c>
    </row>
    <row r="204" spans="12:20" x14ac:dyDescent="0.2">
      <c r="L204" s="177"/>
      <c r="M204" s="185"/>
      <c r="N204" s="246"/>
      <c r="O204" s="186"/>
      <c r="P204" s="281"/>
      <c r="Q204" s="43"/>
      <c r="S204" s="273">
        <f t="shared" si="15"/>
        <v>0.17</v>
      </c>
      <c r="T204" s="56">
        <f t="shared" si="16"/>
        <v>0</v>
      </c>
    </row>
    <row r="205" spans="12:20" x14ac:dyDescent="0.2">
      <c r="L205" s="177"/>
      <c r="M205" s="185"/>
      <c r="N205" s="246"/>
      <c r="O205" s="186"/>
      <c r="P205" s="281"/>
      <c r="Q205" s="43"/>
      <c r="S205" s="273">
        <f t="shared" si="15"/>
        <v>0.17</v>
      </c>
      <c r="T205" s="56">
        <f t="shared" si="16"/>
        <v>0</v>
      </c>
    </row>
    <row r="206" spans="12:20" x14ac:dyDescent="0.2">
      <c r="L206" s="177"/>
      <c r="M206" s="185"/>
      <c r="N206" s="246"/>
      <c r="O206" s="186"/>
      <c r="P206" s="281"/>
      <c r="Q206" s="43"/>
      <c r="S206" s="273">
        <f t="shared" si="15"/>
        <v>0.17</v>
      </c>
      <c r="T206" s="56">
        <f t="shared" si="16"/>
        <v>0</v>
      </c>
    </row>
    <row r="207" spans="12:20" x14ac:dyDescent="0.2">
      <c r="L207" s="177"/>
      <c r="M207" s="185"/>
      <c r="N207" s="246"/>
      <c r="O207" s="186"/>
      <c r="P207" s="281"/>
      <c r="Q207" s="43"/>
      <c r="S207" s="273">
        <f t="shared" si="15"/>
        <v>0.17</v>
      </c>
      <c r="T207" s="56">
        <f t="shared" si="16"/>
        <v>0</v>
      </c>
    </row>
    <row r="208" spans="12:20" x14ac:dyDescent="0.2">
      <c r="L208" s="177"/>
      <c r="M208" s="185"/>
      <c r="N208" s="246"/>
      <c r="O208" s="186"/>
      <c r="P208" s="281"/>
      <c r="Q208" s="43"/>
      <c r="S208" s="273">
        <f t="shared" si="15"/>
        <v>0.17</v>
      </c>
      <c r="T208" s="56">
        <f t="shared" si="16"/>
        <v>0</v>
      </c>
    </row>
    <row r="209" spans="12:20" x14ac:dyDescent="0.2">
      <c r="L209" s="177"/>
      <c r="M209" s="185"/>
      <c r="N209" s="246"/>
      <c r="O209" s="186"/>
      <c r="P209" s="281"/>
      <c r="Q209" s="43"/>
      <c r="S209" s="273">
        <f t="shared" si="15"/>
        <v>0.17</v>
      </c>
      <c r="T209" s="56">
        <f t="shared" si="16"/>
        <v>0</v>
      </c>
    </row>
    <row r="210" spans="12:20" x14ac:dyDescent="0.2">
      <c r="L210" s="177"/>
      <c r="M210" s="185"/>
      <c r="N210" s="246"/>
      <c r="O210" s="186"/>
      <c r="P210" s="281"/>
      <c r="Q210" s="43"/>
      <c r="S210" s="273">
        <f t="shared" si="15"/>
        <v>0.17</v>
      </c>
      <c r="T210" s="56">
        <f t="shared" si="16"/>
        <v>0</v>
      </c>
    </row>
    <row r="211" spans="12:20" x14ac:dyDescent="0.2">
      <c r="L211" s="177"/>
      <c r="M211" s="185"/>
      <c r="N211" s="246"/>
      <c r="O211" s="186"/>
      <c r="P211" s="281"/>
      <c r="Q211" s="43"/>
      <c r="S211" s="273">
        <f t="shared" si="15"/>
        <v>0.17</v>
      </c>
      <c r="T211" s="56">
        <f t="shared" si="16"/>
        <v>0</v>
      </c>
    </row>
    <row r="212" spans="12:20" x14ac:dyDescent="0.2">
      <c r="L212" s="177"/>
      <c r="M212" s="185"/>
      <c r="N212" s="246"/>
      <c r="O212" s="186"/>
      <c r="P212" s="281"/>
      <c r="Q212" s="43"/>
      <c r="S212" s="273">
        <f t="shared" si="15"/>
        <v>0.17</v>
      </c>
      <c r="T212" s="56">
        <f t="shared" si="16"/>
        <v>0</v>
      </c>
    </row>
    <row r="213" spans="12:20" x14ac:dyDescent="0.2">
      <c r="L213" s="188"/>
      <c r="M213" s="185"/>
      <c r="N213" s="246"/>
      <c r="O213" s="185"/>
      <c r="P213" s="281"/>
      <c r="Q213" s="43"/>
      <c r="S213" s="273">
        <f t="shared" si="15"/>
        <v>0.17</v>
      </c>
      <c r="T213" s="56">
        <f t="shared" si="16"/>
        <v>0</v>
      </c>
    </row>
    <row r="214" spans="12:20" x14ac:dyDescent="0.2">
      <c r="L214" s="177"/>
      <c r="M214" s="185"/>
      <c r="N214" s="246"/>
      <c r="O214" s="186"/>
      <c r="P214" s="281"/>
      <c r="Q214" s="43"/>
      <c r="S214" s="273">
        <f t="shared" si="15"/>
        <v>0.17</v>
      </c>
      <c r="T214" s="56">
        <f t="shared" si="16"/>
        <v>0</v>
      </c>
    </row>
    <row r="215" spans="12:20" x14ac:dyDescent="0.2">
      <c r="L215" s="177"/>
      <c r="M215" s="185"/>
      <c r="N215" s="246"/>
      <c r="O215" s="186"/>
      <c r="P215" s="281"/>
      <c r="Q215" s="43"/>
      <c r="S215" s="273">
        <f t="shared" si="15"/>
        <v>0.17</v>
      </c>
      <c r="T215" s="56">
        <f t="shared" si="16"/>
        <v>0</v>
      </c>
    </row>
    <row r="216" spans="12:20" x14ac:dyDescent="0.2">
      <c r="L216" s="177"/>
      <c r="M216" s="185"/>
      <c r="N216" s="246"/>
      <c r="O216" s="186"/>
      <c r="P216" s="281"/>
      <c r="Q216" s="43"/>
      <c r="S216" s="273">
        <f t="shared" si="15"/>
        <v>0.17</v>
      </c>
      <c r="T216" s="56">
        <f t="shared" si="16"/>
        <v>0</v>
      </c>
    </row>
    <row r="217" spans="12:20" x14ac:dyDescent="0.2">
      <c r="L217" s="177"/>
      <c r="M217" s="185"/>
      <c r="N217" s="246"/>
      <c r="O217" s="186"/>
      <c r="P217" s="281"/>
      <c r="Q217" s="43"/>
      <c r="S217" s="273">
        <f t="shared" si="15"/>
        <v>0.17</v>
      </c>
      <c r="T217" s="56">
        <f t="shared" si="16"/>
        <v>0</v>
      </c>
    </row>
    <row r="218" spans="12:20" x14ac:dyDescent="0.2">
      <c r="L218" s="177"/>
      <c r="M218" s="185"/>
      <c r="N218" s="246"/>
      <c r="O218" s="186"/>
      <c r="P218" s="281"/>
      <c r="Q218" s="43"/>
      <c r="S218" s="273">
        <f t="shared" si="15"/>
        <v>0.17</v>
      </c>
      <c r="T218" s="56">
        <f t="shared" si="16"/>
        <v>0</v>
      </c>
    </row>
    <row r="219" spans="12:20" x14ac:dyDescent="0.2">
      <c r="L219" s="177"/>
      <c r="M219" s="185"/>
      <c r="N219" s="246"/>
      <c r="O219" s="186"/>
      <c r="P219" s="281"/>
      <c r="Q219" s="43"/>
      <c r="S219" s="273">
        <f t="shared" si="15"/>
        <v>0.17</v>
      </c>
      <c r="T219" s="56">
        <f t="shared" si="16"/>
        <v>0</v>
      </c>
    </row>
    <row r="220" spans="12:20" x14ac:dyDescent="0.2">
      <c r="L220" s="177"/>
      <c r="M220" s="185"/>
      <c r="N220" s="246"/>
      <c r="O220" s="186"/>
      <c r="P220" s="281"/>
      <c r="Q220" s="43"/>
      <c r="S220" s="273">
        <f t="shared" si="15"/>
        <v>0.17</v>
      </c>
      <c r="T220" s="56">
        <f t="shared" si="16"/>
        <v>0</v>
      </c>
    </row>
    <row r="221" spans="12:20" x14ac:dyDescent="0.2">
      <c r="L221" s="177"/>
      <c r="M221" s="185"/>
      <c r="N221" s="246"/>
      <c r="O221" s="186"/>
      <c r="P221" s="281"/>
      <c r="Q221" s="43"/>
      <c r="S221" s="273">
        <f t="shared" si="15"/>
        <v>0.17</v>
      </c>
      <c r="T221" s="56">
        <f t="shared" si="16"/>
        <v>0</v>
      </c>
    </row>
    <row r="222" spans="12:20" x14ac:dyDescent="0.2">
      <c r="L222" s="177"/>
      <c r="M222" s="185"/>
      <c r="N222" s="246"/>
      <c r="O222" s="186"/>
      <c r="P222" s="281"/>
      <c r="Q222" s="43"/>
      <c r="S222" s="273">
        <f t="shared" si="15"/>
        <v>0.17</v>
      </c>
      <c r="T222" s="56">
        <f t="shared" si="16"/>
        <v>0</v>
      </c>
    </row>
    <row r="223" spans="12:20" x14ac:dyDescent="0.2">
      <c r="L223" s="177"/>
      <c r="M223" s="185"/>
      <c r="N223" s="246"/>
      <c r="O223" s="186"/>
      <c r="P223" s="281"/>
      <c r="Q223" s="43"/>
      <c r="S223" s="273">
        <f t="shared" si="15"/>
        <v>0.17</v>
      </c>
      <c r="T223" s="56">
        <f t="shared" si="16"/>
        <v>0</v>
      </c>
    </row>
    <row r="224" spans="12:20" x14ac:dyDescent="0.2">
      <c r="L224" s="177"/>
      <c r="M224" s="185"/>
      <c r="N224" s="246"/>
      <c r="O224" s="186"/>
      <c r="P224" s="281"/>
      <c r="Q224" s="43"/>
      <c r="S224" s="273">
        <f t="shared" si="15"/>
        <v>0.17</v>
      </c>
      <c r="T224" s="56">
        <f t="shared" si="16"/>
        <v>0</v>
      </c>
    </row>
    <row r="225" spans="12:20" x14ac:dyDescent="0.2">
      <c r="L225" s="177"/>
      <c r="M225" s="185"/>
      <c r="N225" s="246"/>
      <c r="O225" s="186"/>
      <c r="P225" s="281"/>
      <c r="Q225" s="43"/>
      <c r="S225" s="273">
        <f t="shared" si="15"/>
        <v>0.17</v>
      </c>
      <c r="T225" s="56">
        <f t="shared" si="16"/>
        <v>0</v>
      </c>
    </row>
    <row r="226" spans="12:20" x14ac:dyDescent="0.2">
      <c r="L226" s="177"/>
      <c r="M226" s="185"/>
      <c r="N226" s="246"/>
      <c r="O226" s="186"/>
      <c r="P226" s="281"/>
      <c r="Q226" s="43"/>
      <c r="S226" s="273">
        <f t="shared" si="15"/>
        <v>0.17</v>
      </c>
      <c r="T226" s="56">
        <f t="shared" si="16"/>
        <v>0</v>
      </c>
    </row>
    <row r="227" spans="12:20" x14ac:dyDescent="0.2">
      <c r="L227" s="177"/>
      <c r="M227" s="185"/>
      <c r="N227" s="246"/>
      <c r="O227" s="186"/>
      <c r="P227" s="281"/>
      <c r="Q227" s="43"/>
      <c r="S227" s="273">
        <f t="shared" si="15"/>
        <v>0.17</v>
      </c>
      <c r="T227" s="56">
        <f t="shared" si="16"/>
        <v>0</v>
      </c>
    </row>
    <row r="228" spans="12:20" x14ac:dyDescent="0.2">
      <c r="L228" s="177"/>
      <c r="M228" s="185"/>
      <c r="N228" s="246"/>
      <c r="O228" s="186"/>
      <c r="P228" s="281"/>
      <c r="Q228" s="43"/>
      <c r="S228" s="273">
        <f t="shared" si="15"/>
        <v>0.17</v>
      </c>
      <c r="T228" s="56">
        <f t="shared" si="16"/>
        <v>0</v>
      </c>
    </row>
    <row r="229" spans="12:20" x14ac:dyDescent="0.2">
      <c r="L229" s="177"/>
      <c r="M229" s="185"/>
      <c r="N229" s="246"/>
      <c r="O229" s="186"/>
      <c r="P229" s="281"/>
      <c r="Q229" s="43"/>
      <c r="S229" s="273">
        <f t="shared" si="15"/>
        <v>0.17</v>
      </c>
      <c r="T229" s="56">
        <f t="shared" si="16"/>
        <v>0</v>
      </c>
    </row>
    <row r="230" spans="12:20" x14ac:dyDescent="0.2">
      <c r="L230" s="177"/>
      <c r="M230" s="185"/>
      <c r="N230" s="246"/>
      <c r="O230" s="186"/>
      <c r="P230" s="281"/>
      <c r="Q230" s="43"/>
      <c r="S230" s="273">
        <f t="shared" si="15"/>
        <v>0.17</v>
      </c>
      <c r="T230" s="56">
        <f t="shared" si="16"/>
        <v>0</v>
      </c>
    </row>
    <row r="231" spans="12:20" x14ac:dyDescent="0.2">
      <c r="L231" s="177"/>
      <c r="M231" s="185"/>
      <c r="N231" s="246"/>
      <c r="O231" s="186"/>
      <c r="P231" s="281"/>
      <c r="Q231" s="43"/>
      <c r="S231" s="273">
        <f t="shared" si="15"/>
        <v>0.17</v>
      </c>
      <c r="T231" s="56">
        <f t="shared" si="16"/>
        <v>0</v>
      </c>
    </row>
    <row r="232" spans="12:20" x14ac:dyDescent="0.2">
      <c r="L232" s="177"/>
      <c r="M232" s="185"/>
      <c r="N232" s="246"/>
      <c r="O232" s="186"/>
      <c r="P232" s="281"/>
      <c r="Q232" s="43"/>
      <c r="S232" s="273">
        <f t="shared" si="15"/>
        <v>0.17</v>
      </c>
      <c r="T232" s="56">
        <f t="shared" si="16"/>
        <v>0</v>
      </c>
    </row>
    <row r="233" spans="12:20" x14ac:dyDescent="0.2">
      <c r="L233" s="177"/>
      <c r="M233" s="185"/>
      <c r="N233" s="246"/>
      <c r="O233" s="186"/>
      <c r="P233" s="281"/>
      <c r="Q233" s="43"/>
      <c r="S233" s="273">
        <f t="shared" si="15"/>
        <v>0.17</v>
      </c>
      <c r="T233" s="56">
        <f t="shared" si="16"/>
        <v>0</v>
      </c>
    </row>
    <row r="234" spans="12:20" x14ac:dyDescent="0.2">
      <c r="L234" s="177"/>
      <c r="M234" s="185"/>
      <c r="N234" s="246"/>
      <c r="O234" s="186"/>
      <c r="P234" s="281"/>
      <c r="Q234" s="43"/>
      <c r="S234" s="273">
        <f t="shared" si="15"/>
        <v>0.17</v>
      </c>
      <c r="T234" s="56">
        <f t="shared" si="16"/>
        <v>0</v>
      </c>
    </row>
    <row r="235" spans="12:20" x14ac:dyDescent="0.2">
      <c r="L235" s="177"/>
      <c r="M235" s="185"/>
      <c r="N235" s="246"/>
      <c r="O235" s="186"/>
      <c r="P235" s="281"/>
      <c r="Q235" s="43"/>
      <c r="S235" s="273">
        <f t="shared" si="15"/>
        <v>0.17</v>
      </c>
      <c r="T235" s="56">
        <f t="shared" si="16"/>
        <v>0</v>
      </c>
    </row>
    <row r="236" spans="12:20" x14ac:dyDescent="0.2">
      <c r="L236" s="177"/>
      <c r="M236" s="185"/>
      <c r="N236" s="246"/>
      <c r="O236" s="186"/>
      <c r="P236" s="281"/>
      <c r="Q236" s="43"/>
      <c r="S236" s="273">
        <f t="shared" si="15"/>
        <v>0.17</v>
      </c>
      <c r="T236" s="56">
        <f t="shared" si="16"/>
        <v>0</v>
      </c>
    </row>
    <row r="237" spans="12:20" x14ac:dyDescent="0.2">
      <c r="L237" s="177"/>
      <c r="M237" s="185"/>
      <c r="N237" s="246"/>
      <c r="O237" s="186"/>
      <c r="P237" s="281"/>
      <c r="Q237" s="43"/>
      <c r="S237" s="273">
        <f t="shared" si="15"/>
        <v>0.17</v>
      </c>
      <c r="T237" s="56">
        <f t="shared" si="16"/>
        <v>0</v>
      </c>
    </row>
    <row r="238" spans="12:20" x14ac:dyDescent="0.2">
      <c r="L238" s="177"/>
      <c r="M238" s="185"/>
      <c r="N238" s="246"/>
      <c r="O238" s="186"/>
      <c r="P238" s="281"/>
      <c r="Q238" s="43"/>
      <c r="S238" s="273">
        <f t="shared" si="15"/>
        <v>0.17</v>
      </c>
      <c r="T238" s="56">
        <f t="shared" si="16"/>
        <v>0</v>
      </c>
    </row>
    <row r="239" spans="12:20" x14ac:dyDescent="0.2">
      <c r="L239" s="177"/>
      <c r="M239" s="185"/>
      <c r="N239" s="246"/>
      <c r="O239" s="186"/>
      <c r="P239" s="281"/>
      <c r="Q239" s="43"/>
      <c r="S239" s="273">
        <f t="shared" si="15"/>
        <v>0.17</v>
      </c>
      <c r="T239" s="56">
        <f t="shared" si="16"/>
        <v>0</v>
      </c>
    </row>
    <row r="240" spans="12:20" x14ac:dyDescent="0.2">
      <c r="L240" s="177"/>
      <c r="M240" s="185"/>
      <c r="N240" s="246"/>
      <c r="O240" s="186"/>
      <c r="P240" s="281"/>
      <c r="Q240" s="43"/>
      <c r="S240" s="273">
        <f t="shared" si="15"/>
        <v>0.17</v>
      </c>
      <c r="T240" s="56">
        <f t="shared" si="16"/>
        <v>0</v>
      </c>
    </row>
    <row r="241" spans="12:20" x14ac:dyDescent="0.2">
      <c r="L241" s="177"/>
      <c r="M241" s="185"/>
      <c r="N241" s="246"/>
      <c r="O241" s="186"/>
      <c r="P241" s="281"/>
      <c r="Q241" s="43"/>
      <c r="S241" s="273">
        <f t="shared" si="15"/>
        <v>0.17</v>
      </c>
      <c r="T241" s="56">
        <f t="shared" si="16"/>
        <v>0</v>
      </c>
    </row>
    <row r="242" spans="12:20" x14ac:dyDescent="0.2">
      <c r="L242" s="177"/>
      <c r="M242" s="185"/>
      <c r="N242" s="246"/>
      <c r="O242" s="186"/>
      <c r="P242" s="281"/>
      <c r="Q242" s="43"/>
      <c r="S242" s="273">
        <f t="shared" si="15"/>
        <v>0.17</v>
      </c>
      <c r="T242" s="56">
        <f t="shared" si="16"/>
        <v>0</v>
      </c>
    </row>
    <row r="243" spans="12:20" x14ac:dyDescent="0.2">
      <c r="L243" s="177"/>
      <c r="M243" s="185"/>
      <c r="N243" s="246"/>
      <c r="O243" s="186"/>
      <c r="P243" s="281"/>
      <c r="Q243" s="43"/>
      <c r="S243" s="273">
        <f t="shared" si="15"/>
        <v>0.17</v>
      </c>
      <c r="T243" s="56">
        <f t="shared" si="16"/>
        <v>0</v>
      </c>
    </row>
    <row r="244" spans="12:20" x14ac:dyDescent="0.2">
      <c r="L244" s="177"/>
      <c r="M244" s="185"/>
      <c r="N244" s="246"/>
      <c r="O244" s="186"/>
      <c r="P244" s="281"/>
      <c r="Q244" s="43"/>
      <c r="S244" s="273">
        <f t="shared" si="15"/>
        <v>0.17</v>
      </c>
      <c r="T244" s="56">
        <f t="shared" si="16"/>
        <v>0</v>
      </c>
    </row>
    <row r="245" spans="12:20" x14ac:dyDescent="0.2">
      <c r="L245" s="177"/>
      <c r="M245" s="185"/>
      <c r="N245" s="246"/>
      <c r="O245" s="186"/>
      <c r="P245" s="281"/>
      <c r="Q245" s="43"/>
      <c r="S245" s="273">
        <f t="shared" si="15"/>
        <v>0.17</v>
      </c>
      <c r="T245" s="56">
        <f t="shared" si="16"/>
        <v>0</v>
      </c>
    </row>
    <row r="246" spans="12:20" x14ac:dyDescent="0.2">
      <c r="L246" s="177"/>
      <c r="M246" s="185"/>
      <c r="N246" s="246"/>
      <c r="O246" s="186"/>
      <c r="P246" s="281"/>
      <c r="Q246" s="43"/>
      <c r="S246" s="273">
        <f t="shared" si="15"/>
        <v>0.17</v>
      </c>
      <c r="T246" s="56">
        <f t="shared" si="16"/>
        <v>0</v>
      </c>
    </row>
    <row r="247" spans="12:20" x14ac:dyDescent="0.2">
      <c r="L247" s="188"/>
      <c r="M247" s="185"/>
      <c r="N247" s="246"/>
      <c r="O247" s="185"/>
      <c r="P247" s="281"/>
      <c r="Q247" s="43"/>
      <c r="S247" s="273">
        <f t="shared" si="15"/>
        <v>0.17</v>
      </c>
      <c r="T247" s="56">
        <f t="shared" si="16"/>
        <v>0</v>
      </c>
    </row>
    <row r="248" spans="12:20" x14ac:dyDescent="0.2">
      <c r="L248" s="177"/>
      <c r="M248" s="185"/>
      <c r="N248" s="246"/>
      <c r="O248" s="186"/>
      <c r="P248" s="281"/>
      <c r="Q248" s="43"/>
      <c r="S248" s="273">
        <f t="shared" si="15"/>
        <v>0.17</v>
      </c>
      <c r="T248" s="56">
        <f t="shared" si="16"/>
        <v>0</v>
      </c>
    </row>
    <row r="249" spans="12:20" x14ac:dyDescent="0.2">
      <c r="L249" s="177"/>
      <c r="M249" s="185"/>
      <c r="N249" s="246"/>
      <c r="O249" s="186"/>
      <c r="P249" s="281"/>
      <c r="Q249" s="43"/>
      <c r="S249" s="273">
        <f t="shared" si="15"/>
        <v>0.17</v>
      </c>
      <c r="T249" s="56">
        <f t="shared" si="16"/>
        <v>0</v>
      </c>
    </row>
    <row r="250" spans="12:20" x14ac:dyDescent="0.2">
      <c r="L250" s="177"/>
      <c r="M250" s="185"/>
      <c r="N250" s="246"/>
      <c r="O250" s="186"/>
      <c r="P250" s="281"/>
      <c r="Q250" s="43"/>
      <c r="S250" s="273">
        <f t="shared" si="15"/>
        <v>0.17</v>
      </c>
      <c r="T250" s="56">
        <f t="shared" si="16"/>
        <v>0</v>
      </c>
    </row>
    <row r="251" spans="12:20" x14ac:dyDescent="0.2">
      <c r="L251" s="177"/>
      <c r="M251" s="185"/>
      <c r="N251" s="246"/>
      <c r="O251" s="186"/>
      <c r="P251" s="281"/>
      <c r="Q251" s="43"/>
      <c r="S251" s="273">
        <f t="shared" si="15"/>
        <v>0.17</v>
      </c>
      <c r="T251" s="56">
        <f t="shared" si="16"/>
        <v>0</v>
      </c>
    </row>
    <row r="252" spans="12:20" x14ac:dyDescent="0.2">
      <c r="L252" s="177"/>
      <c r="M252" s="185"/>
      <c r="N252" s="246"/>
      <c r="O252" s="186"/>
      <c r="P252" s="281"/>
      <c r="Q252" s="43"/>
      <c r="S252" s="273">
        <f t="shared" si="15"/>
        <v>0.17</v>
      </c>
      <c r="T252" s="56">
        <f t="shared" si="16"/>
        <v>0</v>
      </c>
    </row>
    <row r="253" spans="12:20" x14ac:dyDescent="0.2">
      <c r="L253" s="177"/>
      <c r="M253" s="185"/>
      <c r="N253" s="246"/>
      <c r="O253" s="186"/>
      <c r="P253" s="281"/>
      <c r="Q253" s="43"/>
      <c r="S253" s="273">
        <f t="shared" si="15"/>
        <v>0.17</v>
      </c>
      <c r="T253" s="56">
        <f t="shared" si="16"/>
        <v>0</v>
      </c>
    </row>
    <row r="254" spans="12:20" x14ac:dyDescent="0.2">
      <c r="L254" s="177"/>
      <c r="M254" s="185"/>
      <c r="N254" s="246"/>
      <c r="O254" s="186"/>
      <c r="P254" s="281"/>
      <c r="Q254" s="43"/>
      <c r="S254" s="273">
        <f t="shared" si="15"/>
        <v>0.17</v>
      </c>
      <c r="T254" s="56">
        <f t="shared" si="16"/>
        <v>0</v>
      </c>
    </row>
    <row r="255" spans="12:20" x14ac:dyDescent="0.2">
      <c r="L255" s="177"/>
      <c r="M255" s="185"/>
      <c r="N255" s="246"/>
      <c r="O255" s="186"/>
      <c r="P255" s="281"/>
      <c r="Q255" s="43"/>
      <c r="S255" s="273">
        <f t="shared" si="15"/>
        <v>0.17</v>
      </c>
      <c r="T255" s="56">
        <f t="shared" si="16"/>
        <v>0</v>
      </c>
    </row>
    <row r="256" spans="12:20" x14ac:dyDescent="0.2">
      <c r="L256" s="177"/>
      <c r="M256" s="185"/>
      <c r="N256" s="246"/>
      <c r="O256" s="186"/>
      <c r="P256" s="281"/>
      <c r="Q256" s="43"/>
      <c r="S256" s="273">
        <f t="shared" si="15"/>
        <v>0.17</v>
      </c>
      <c r="T256" s="56">
        <f t="shared" si="16"/>
        <v>0</v>
      </c>
    </row>
    <row r="257" spans="12:20" x14ac:dyDescent="0.2">
      <c r="L257" s="177"/>
      <c r="M257" s="185"/>
      <c r="N257" s="246"/>
      <c r="O257" s="186"/>
      <c r="P257" s="281"/>
      <c r="Q257" s="43"/>
      <c r="S257" s="273">
        <f t="shared" si="15"/>
        <v>0.17</v>
      </c>
      <c r="T257" s="56">
        <f t="shared" si="16"/>
        <v>0</v>
      </c>
    </row>
    <row r="258" spans="12:20" x14ac:dyDescent="0.2">
      <c r="L258" s="177"/>
      <c r="M258" s="185"/>
      <c r="N258" s="246"/>
      <c r="O258" s="186"/>
      <c r="P258" s="281"/>
      <c r="Q258" s="43"/>
      <c r="S258" s="273">
        <f t="shared" si="15"/>
        <v>0.17</v>
      </c>
      <c r="T258" s="56">
        <f t="shared" si="16"/>
        <v>0</v>
      </c>
    </row>
    <row r="259" spans="12:20" x14ac:dyDescent="0.2">
      <c r="L259" s="177"/>
      <c r="M259" s="185"/>
      <c r="N259" s="246"/>
      <c r="O259" s="186"/>
      <c r="P259" s="281"/>
      <c r="Q259" s="43"/>
      <c r="S259" s="273">
        <f t="shared" si="15"/>
        <v>0.17</v>
      </c>
      <c r="T259" s="56">
        <f t="shared" si="16"/>
        <v>0</v>
      </c>
    </row>
    <row r="260" spans="12:20" x14ac:dyDescent="0.2">
      <c r="L260" s="177"/>
      <c r="M260" s="185"/>
      <c r="N260" s="246"/>
      <c r="O260" s="186"/>
      <c r="P260" s="281"/>
      <c r="Q260" s="43"/>
      <c r="S260" s="273">
        <f t="shared" si="15"/>
        <v>0.17</v>
      </c>
      <c r="T260" s="56">
        <f t="shared" si="16"/>
        <v>0</v>
      </c>
    </row>
    <row r="261" spans="12:20" x14ac:dyDescent="0.2">
      <c r="L261" s="177"/>
      <c r="M261" s="185"/>
      <c r="N261" s="246"/>
      <c r="O261" s="186"/>
      <c r="P261" s="281"/>
      <c r="Q261" s="43"/>
      <c r="S261" s="273">
        <f t="shared" si="15"/>
        <v>0.17</v>
      </c>
      <c r="T261" s="56">
        <f t="shared" si="16"/>
        <v>0</v>
      </c>
    </row>
    <row r="262" spans="12:20" x14ac:dyDescent="0.2">
      <c r="L262" s="177"/>
      <c r="M262" s="185"/>
      <c r="N262" s="246"/>
      <c r="O262" s="186"/>
      <c r="P262" s="281"/>
      <c r="Q262" s="43"/>
      <c r="S262" s="273">
        <f t="shared" si="15"/>
        <v>0.17</v>
      </c>
      <c r="T262" s="56">
        <f t="shared" si="16"/>
        <v>0</v>
      </c>
    </row>
    <row r="263" spans="12:20" x14ac:dyDescent="0.2">
      <c r="L263" s="177"/>
      <c r="M263" s="185"/>
      <c r="N263" s="246"/>
      <c r="O263" s="186"/>
      <c r="P263" s="281"/>
      <c r="Q263" s="43"/>
      <c r="S263" s="273">
        <f t="shared" si="15"/>
        <v>0.17</v>
      </c>
      <c r="T263" s="56">
        <f t="shared" si="16"/>
        <v>0</v>
      </c>
    </row>
    <row r="264" spans="12:20" x14ac:dyDescent="0.2">
      <c r="L264" s="177"/>
      <c r="M264" s="185"/>
      <c r="N264" s="246"/>
      <c r="O264" s="186"/>
      <c r="P264" s="281"/>
      <c r="Q264" s="43"/>
      <c r="S264" s="273">
        <f t="shared" si="15"/>
        <v>0.17</v>
      </c>
      <c r="T264" s="56">
        <f t="shared" si="16"/>
        <v>0</v>
      </c>
    </row>
    <row r="265" spans="12:20" x14ac:dyDescent="0.2">
      <c r="L265" s="177"/>
      <c r="M265" s="185"/>
      <c r="N265" s="246"/>
      <c r="O265" s="186"/>
      <c r="P265" s="281"/>
      <c r="Q265" s="43"/>
      <c r="S265" s="273">
        <f t="shared" si="15"/>
        <v>0.17</v>
      </c>
      <c r="T265" s="56">
        <f t="shared" si="16"/>
        <v>0</v>
      </c>
    </row>
    <row r="266" spans="12:20" x14ac:dyDescent="0.2">
      <c r="L266" s="177"/>
      <c r="M266" s="185"/>
      <c r="N266" s="246"/>
      <c r="O266" s="186"/>
      <c r="P266" s="281"/>
      <c r="Q266" s="43"/>
      <c r="S266" s="273">
        <f t="shared" si="15"/>
        <v>0.17</v>
      </c>
      <c r="T266" s="56">
        <f t="shared" si="16"/>
        <v>0</v>
      </c>
    </row>
    <row r="267" spans="12:20" x14ac:dyDescent="0.2">
      <c r="L267" s="177"/>
      <c r="M267" s="185"/>
      <c r="N267" s="246"/>
      <c r="O267" s="186"/>
      <c r="P267" s="281"/>
      <c r="Q267" s="43"/>
      <c r="S267" s="273">
        <f t="shared" ref="S267:S298" si="17">$AG$2</f>
        <v>0.17</v>
      </c>
      <c r="T267" s="56">
        <f t="shared" ref="T267:T298" si="18">IF(M267=$AC$10,N267-N267/(1+S267),0)</f>
        <v>0</v>
      </c>
    </row>
    <row r="268" spans="12:20" x14ac:dyDescent="0.2">
      <c r="L268" s="177"/>
      <c r="M268" s="185"/>
      <c r="N268" s="246"/>
      <c r="O268" s="186"/>
      <c r="P268" s="281"/>
      <c r="Q268" s="43"/>
      <c r="S268" s="273">
        <f t="shared" si="17"/>
        <v>0.17</v>
      </c>
      <c r="T268" s="56">
        <f t="shared" si="18"/>
        <v>0</v>
      </c>
    </row>
    <row r="269" spans="12:20" x14ac:dyDescent="0.2">
      <c r="L269" s="177"/>
      <c r="M269" s="185"/>
      <c r="N269" s="246"/>
      <c r="O269" s="186"/>
      <c r="P269" s="281"/>
      <c r="Q269" s="43"/>
      <c r="S269" s="273">
        <f t="shared" si="17"/>
        <v>0.17</v>
      </c>
      <c r="T269" s="56">
        <f t="shared" si="18"/>
        <v>0</v>
      </c>
    </row>
    <row r="270" spans="12:20" x14ac:dyDescent="0.2">
      <c r="L270" s="177"/>
      <c r="M270" s="185"/>
      <c r="N270" s="246"/>
      <c r="O270" s="186"/>
      <c r="P270" s="281"/>
      <c r="Q270" s="43"/>
      <c r="S270" s="273">
        <f t="shared" si="17"/>
        <v>0.17</v>
      </c>
      <c r="T270" s="56">
        <f t="shared" si="18"/>
        <v>0</v>
      </c>
    </row>
    <row r="271" spans="12:20" x14ac:dyDescent="0.2">
      <c r="L271" s="177"/>
      <c r="M271" s="185"/>
      <c r="N271" s="246"/>
      <c r="O271" s="186"/>
      <c r="P271" s="281"/>
      <c r="Q271" s="43"/>
      <c r="S271" s="273">
        <f t="shared" si="17"/>
        <v>0.17</v>
      </c>
      <c r="T271" s="56">
        <f t="shared" si="18"/>
        <v>0</v>
      </c>
    </row>
    <row r="272" spans="12:20" x14ac:dyDescent="0.2">
      <c r="L272" s="177"/>
      <c r="M272" s="185"/>
      <c r="N272" s="246"/>
      <c r="O272" s="186"/>
      <c r="P272" s="281"/>
      <c r="Q272" s="43"/>
      <c r="S272" s="273">
        <f t="shared" si="17"/>
        <v>0.17</v>
      </c>
      <c r="T272" s="56">
        <f t="shared" si="18"/>
        <v>0</v>
      </c>
    </row>
    <row r="273" spans="12:20" x14ac:dyDescent="0.2">
      <c r="L273" s="177"/>
      <c r="M273" s="185"/>
      <c r="N273" s="246"/>
      <c r="O273" s="186"/>
      <c r="P273" s="281"/>
      <c r="Q273" s="43"/>
      <c r="S273" s="273">
        <f t="shared" si="17"/>
        <v>0.17</v>
      </c>
      <c r="T273" s="56">
        <f t="shared" si="18"/>
        <v>0</v>
      </c>
    </row>
    <row r="274" spans="12:20" x14ac:dyDescent="0.2">
      <c r="L274" s="177"/>
      <c r="M274" s="185"/>
      <c r="N274" s="246"/>
      <c r="O274" s="186"/>
      <c r="P274" s="281"/>
      <c r="Q274" s="43"/>
      <c r="S274" s="273">
        <f t="shared" si="17"/>
        <v>0.17</v>
      </c>
      <c r="T274" s="56">
        <f t="shared" si="18"/>
        <v>0</v>
      </c>
    </row>
    <row r="275" spans="12:20" x14ac:dyDescent="0.2">
      <c r="L275" s="177"/>
      <c r="M275" s="185"/>
      <c r="N275" s="246"/>
      <c r="O275" s="186"/>
      <c r="P275" s="281"/>
      <c r="Q275" s="43"/>
      <c r="S275" s="273">
        <f t="shared" si="17"/>
        <v>0.17</v>
      </c>
      <c r="T275" s="56">
        <f t="shared" si="18"/>
        <v>0</v>
      </c>
    </row>
    <row r="276" spans="12:20" x14ac:dyDescent="0.2">
      <c r="L276" s="177"/>
      <c r="M276" s="185"/>
      <c r="N276" s="246"/>
      <c r="O276" s="186"/>
      <c r="P276" s="281"/>
      <c r="Q276" s="43"/>
      <c r="S276" s="273">
        <f t="shared" si="17"/>
        <v>0.17</v>
      </c>
      <c r="T276" s="56">
        <f t="shared" si="18"/>
        <v>0</v>
      </c>
    </row>
    <row r="277" spans="12:20" x14ac:dyDescent="0.2">
      <c r="L277" s="177"/>
      <c r="M277" s="185"/>
      <c r="N277" s="246"/>
      <c r="O277" s="186"/>
      <c r="P277" s="281"/>
      <c r="Q277" s="43"/>
      <c r="S277" s="273">
        <f t="shared" si="17"/>
        <v>0.17</v>
      </c>
      <c r="T277" s="56">
        <f t="shared" si="18"/>
        <v>0</v>
      </c>
    </row>
    <row r="278" spans="12:20" x14ac:dyDescent="0.2">
      <c r="L278" s="177"/>
      <c r="M278" s="185"/>
      <c r="N278" s="246"/>
      <c r="O278" s="186"/>
      <c r="P278" s="281"/>
      <c r="Q278" s="43"/>
      <c r="S278" s="273">
        <f t="shared" si="17"/>
        <v>0.17</v>
      </c>
      <c r="T278" s="56">
        <f t="shared" si="18"/>
        <v>0</v>
      </c>
    </row>
    <row r="279" spans="12:20" x14ac:dyDescent="0.2">
      <c r="L279" s="177"/>
      <c r="M279" s="185"/>
      <c r="N279" s="246"/>
      <c r="O279" s="186"/>
      <c r="P279" s="281"/>
      <c r="Q279" s="43"/>
      <c r="S279" s="273">
        <f t="shared" si="17"/>
        <v>0.17</v>
      </c>
      <c r="T279" s="56">
        <f t="shared" si="18"/>
        <v>0</v>
      </c>
    </row>
    <row r="280" spans="12:20" x14ac:dyDescent="0.2">
      <c r="L280" s="177"/>
      <c r="M280" s="185"/>
      <c r="N280" s="246"/>
      <c r="O280" s="186"/>
      <c r="P280" s="281"/>
      <c r="Q280" s="43"/>
      <c r="S280" s="273">
        <f t="shared" si="17"/>
        <v>0.17</v>
      </c>
      <c r="T280" s="56">
        <f t="shared" si="18"/>
        <v>0</v>
      </c>
    </row>
    <row r="281" spans="12:20" x14ac:dyDescent="0.2">
      <c r="L281" s="177"/>
      <c r="M281" s="185"/>
      <c r="N281" s="246"/>
      <c r="O281" s="186"/>
      <c r="P281" s="281"/>
      <c r="Q281" s="43"/>
      <c r="S281" s="273">
        <f t="shared" si="17"/>
        <v>0.17</v>
      </c>
      <c r="T281" s="56">
        <f t="shared" si="18"/>
        <v>0</v>
      </c>
    </row>
    <row r="282" spans="12:20" x14ac:dyDescent="0.2">
      <c r="L282" s="177"/>
      <c r="M282" s="185"/>
      <c r="N282" s="246"/>
      <c r="O282" s="186"/>
      <c r="P282" s="281"/>
      <c r="Q282" s="43"/>
      <c r="S282" s="273">
        <f t="shared" si="17"/>
        <v>0.17</v>
      </c>
      <c r="T282" s="56">
        <f t="shared" si="18"/>
        <v>0</v>
      </c>
    </row>
    <row r="283" spans="12:20" x14ac:dyDescent="0.2">
      <c r="L283" s="177"/>
      <c r="M283" s="185"/>
      <c r="N283" s="246"/>
      <c r="O283" s="186"/>
      <c r="P283" s="281"/>
      <c r="Q283" s="43"/>
      <c r="S283" s="273">
        <f t="shared" si="17"/>
        <v>0.17</v>
      </c>
      <c r="T283" s="56">
        <f t="shared" si="18"/>
        <v>0</v>
      </c>
    </row>
    <row r="284" spans="12:20" x14ac:dyDescent="0.2">
      <c r="L284" s="177"/>
      <c r="M284" s="185"/>
      <c r="N284" s="246"/>
      <c r="O284" s="186"/>
      <c r="P284" s="281"/>
      <c r="Q284" s="43"/>
      <c r="S284" s="273">
        <f t="shared" si="17"/>
        <v>0.17</v>
      </c>
      <c r="T284" s="56">
        <f t="shared" si="18"/>
        <v>0</v>
      </c>
    </row>
    <row r="285" spans="12:20" x14ac:dyDescent="0.2">
      <c r="L285" s="177"/>
      <c r="M285" s="185"/>
      <c r="N285" s="246"/>
      <c r="O285" s="186"/>
      <c r="P285" s="281"/>
      <c r="Q285" s="43"/>
      <c r="S285" s="273">
        <f t="shared" si="17"/>
        <v>0.17</v>
      </c>
      <c r="T285" s="56">
        <f t="shared" si="18"/>
        <v>0</v>
      </c>
    </row>
    <row r="286" spans="12:20" x14ac:dyDescent="0.2">
      <c r="L286" s="177"/>
      <c r="M286" s="185"/>
      <c r="N286" s="246"/>
      <c r="O286" s="186"/>
      <c r="P286" s="281"/>
      <c r="Q286" s="43"/>
      <c r="S286" s="273">
        <f t="shared" si="17"/>
        <v>0.17</v>
      </c>
      <c r="T286" s="56">
        <f t="shared" si="18"/>
        <v>0</v>
      </c>
    </row>
    <row r="287" spans="12:20" x14ac:dyDescent="0.2">
      <c r="L287" s="177"/>
      <c r="M287" s="185"/>
      <c r="N287" s="246"/>
      <c r="O287" s="186"/>
      <c r="P287" s="281"/>
      <c r="Q287" s="43"/>
      <c r="S287" s="273">
        <f t="shared" si="17"/>
        <v>0.17</v>
      </c>
      <c r="T287" s="56">
        <f t="shared" si="18"/>
        <v>0</v>
      </c>
    </row>
    <row r="288" spans="12:20" x14ac:dyDescent="0.2">
      <c r="L288" s="177"/>
      <c r="M288" s="185"/>
      <c r="N288" s="246"/>
      <c r="O288" s="186"/>
      <c r="P288" s="281"/>
      <c r="Q288" s="43"/>
      <c r="S288" s="273">
        <f t="shared" si="17"/>
        <v>0.17</v>
      </c>
      <c r="T288" s="56">
        <f t="shared" si="18"/>
        <v>0</v>
      </c>
    </row>
    <row r="289" spans="12:20" x14ac:dyDescent="0.2">
      <c r="L289" s="177"/>
      <c r="M289" s="185"/>
      <c r="N289" s="246"/>
      <c r="O289" s="186"/>
      <c r="P289" s="281"/>
      <c r="Q289" s="43"/>
      <c r="S289" s="273">
        <f t="shared" si="17"/>
        <v>0.17</v>
      </c>
      <c r="T289" s="56">
        <f t="shared" si="18"/>
        <v>0</v>
      </c>
    </row>
    <row r="290" spans="12:20" x14ac:dyDescent="0.2">
      <c r="L290" s="177"/>
      <c r="M290" s="185"/>
      <c r="N290" s="246"/>
      <c r="O290" s="186"/>
      <c r="P290" s="281"/>
      <c r="Q290" s="43"/>
      <c r="S290" s="273">
        <f t="shared" si="17"/>
        <v>0.17</v>
      </c>
      <c r="T290" s="56">
        <f t="shared" si="18"/>
        <v>0</v>
      </c>
    </row>
    <row r="291" spans="12:20" x14ac:dyDescent="0.2">
      <c r="L291" s="177"/>
      <c r="M291" s="185"/>
      <c r="N291" s="246"/>
      <c r="O291" s="186"/>
      <c r="P291" s="281"/>
      <c r="Q291" s="43"/>
      <c r="S291" s="273">
        <f t="shared" si="17"/>
        <v>0.17</v>
      </c>
      <c r="T291" s="56">
        <f t="shared" si="18"/>
        <v>0</v>
      </c>
    </row>
    <row r="292" spans="12:20" x14ac:dyDescent="0.2">
      <c r="L292" s="177"/>
      <c r="M292" s="185"/>
      <c r="N292" s="246"/>
      <c r="O292" s="186"/>
      <c r="P292" s="281"/>
      <c r="Q292" s="43"/>
      <c r="S292" s="273">
        <f t="shared" si="17"/>
        <v>0.17</v>
      </c>
      <c r="T292" s="56">
        <f t="shared" si="18"/>
        <v>0</v>
      </c>
    </row>
    <row r="293" spans="12:20" x14ac:dyDescent="0.2">
      <c r="L293" s="177"/>
      <c r="M293" s="185"/>
      <c r="N293" s="246"/>
      <c r="O293" s="186"/>
      <c r="P293" s="281"/>
      <c r="Q293" s="43"/>
      <c r="S293" s="273">
        <f t="shared" si="17"/>
        <v>0.17</v>
      </c>
      <c r="T293" s="56">
        <f t="shared" si="18"/>
        <v>0</v>
      </c>
    </row>
    <row r="294" spans="12:20" x14ac:dyDescent="0.2">
      <c r="L294" s="177"/>
      <c r="M294" s="185"/>
      <c r="N294" s="246"/>
      <c r="O294" s="186"/>
      <c r="P294" s="281"/>
      <c r="Q294" s="43"/>
      <c r="S294" s="273">
        <f t="shared" si="17"/>
        <v>0.17</v>
      </c>
      <c r="T294" s="56">
        <f t="shared" si="18"/>
        <v>0</v>
      </c>
    </row>
    <row r="295" spans="12:20" x14ac:dyDescent="0.2">
      <c r="L295" s="177"/>
      <c r="M295" s="185"/>
      <c r="N295" s="246"/>
      <c r="O295" s="186"/>
      <c r="P295" s="281"/>
      <c r="Q295" s="43"/>
      <c r="S295" s="273">
        <f t="shared" si="17"/>
        <v>0.17</v>
      </c>
      <c r="T295" s="56">
        <f t="shared" si="18"/>
        <v>0</v>
      </c>
    </row>
    <row r="296" spans="12:20" x14ac:dyDescent="0.2">
      <c r="L296" s="177"/>
      <c r="M296" s="185"/>
      <c r="N296" s="246"/>
      <c r="O296" s="186"/>
      <c r="P296" s="281"/>
      <c r="Q296" s="43"/>
      <c r="S296" s="273">
        <f t="shared" si="17"/>
        <v>0.17</v>
      </c>
      <c r="T296" s="56">
        <f t="shared" si="18"/>
        <v>0</v>
      </c>
    </row>
    <row r="297" spans="12:20" x14ac:dyDescent="0.2">
      <c r="L297" s="177"/>
      <c r="M297" s="185"/>
      <c r="N297" s="246"/>
      <c r="O297" s="186"/>
      <c r="P297" s="281"/>
      <c r="Q297" s="43"/>
      <c r="S297" s="273">
        <f t="shared" si="17"/>
        <v>0.17</v>
      </c>
      <c r="T297" s="56">
        <f t="shared" si="18"/>
        <v>0</v>
      </c>
    </row>
    <row r="298" spans="12:20" ht="15" thickBot="1" x14ac:dyDescent="0.25">
      <c r="L298" s="189"/>
      <c r="M298" s="190"/>
      <c r="N298" s="247"/>
      <c r="O298" s="190"/>
      <c r="P298" s="282"/>
      <c r="Q298" s="43"/>
      <c r="S298" s="273">
        <f t="shared" si="17"/>
        <v>0.17</v>
      </c>
      <c r="T298" s="56">
        <f t="shared" si="18"/>
        <v>0</v>
      </c>
    </row>
    <row r="299" spans="12:20" ht="15.75" x14ac:dyDescent="0.2">
      <c r="L299" s="10"/>
      <c r="M299" s="15"/>
      <c r="N299" s="15"/>
      <c r="O299" s="38"/>
      <c r="P299" s="38"/>
      <c r="Q299" s="38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I11:I44">
    <cfRule type="expression" dxfId="99" priority="9" stopIfTrue="1">
      <formula>$C$6=$AF$1</formula>
    </cfRule>
  </conditionalFormatting>
  <conditionalFormatting sqref="L11:Q298">
    <cfRule type="expression" dxfId="98" priority="8" stopIfTrue="1">
      <formula>$M11=$AC$10</formula>
    </cfRule>
  </conditionalFormatting>
  <conditionalFormatting sqref="M5:N7">
    <cfRule type="expression" dxfId="97" priority="7" stopIfTrue="1">
      <formula>$C$6=$AF$1</formula>
    </cfRule>
  </conditionalFormatting>
  <conditionalFormatting sqref="H2:H3 H6:H7">
    <cfRule type="cellIs" dxfId="96" priority="5" stopIfTrue="1" operator="lessThan">
      <formula>0</formula>
    </cfRule>
    <cfRule type="cellIs" dxfId="95" priority="6" stopIfTrue="1" operator="greaterThan">
      <formula>0</formula>
    </cfRule>
  </conditionalFormatting>
  <conditionalFormatting sqref="E11:E44">
    <cfRule type="cellIs" dxfId="94" priority="4" stopIfTrue="1" operator="equal">
      <formula>$AD$2</formula>
    </cfRule>
  </conditionalFormatting>
  <conditionalFormatting sqref="D11:D44">
    <cfRule type="cellIs" dxfId="93" priority="3" stopIfTrue="1" operator="equal">
      <formula>$AE$1</formula>
    </cfRule>
  </conditionalFormatting>
  <conditionalFormatting sqref="J7">
    <cfRule type="cellIs" dxfId="92" priority="1" stopIfTrue="1" operator="lessThan">
      <formula>0</formula>
    </cfRule>
    <cfRule type="cellIs" dxfId="91" priority="2" stopIfTrue="1" operator="greaterThan">
      <formula>0</formula>
    </cfRule>
  </conditionalFormatting>
  <dataValidations count="7">
    <dataValidation type="custom" showInputMessage="1" showErrorMessage="1" error="חובה למלא את שם הסעיף לפני מילוי הסכום" sqref="N11:N298">
      <formula1>ISTEXT(M11)</formula1>
    </dataValidation>
    <dataValidation type="list" showInputMessage="1" showErrorMessage="1" sqref="M11:M298">
      <formula1>$AC$10:$AC$44</formula1>
    </dataValidation>
    <dataValidation type="list" allowBlank="1" showInputMessage="1" sqref="O11:O298">
      <formula1>$AC$1:$AC$5</formula1>
    </dataValidation>
    <dataValidation type="list" allowBlank="1" showInputMessage="1" showErrorMessage="1" sqref="C6">
      <formula1>$AF$1:$AF$2</formula1>
    </dataValidation>
    <dataValidation type="list" allowBlank="1" showInputMessage="1" showErrorMessage="1" sqref="C7 D11:D44">
      <formula1>$AE$1:$AE$2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>
      <formula1>C26&lt;2500</formula1>
    </dataValidation>
    <dataValidation type="list" allowBlank="1" showInputMessage="1" showErrorMessage="1" sqref="U13:U48 E11:E44">
      <formula1>$AD$1:$AD$2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125" defaultRowHeight="14.25" x14ac:dyDescent="0.2"/>
  <cols>
    <col min="1" max="1" width="1.125" style="1" customWidth="1"/>
    <col min="2" max="2" width="29" style="1" customWidth="1"/>
    <col min="3" max="3" width="9.375" style="1" customWidth="1"/>
    <col min="4" max="5" width="10" style="1" customWidth="1"/>
    <col min="6" max="6" width="11.625" style="1" hidden="1" customWidth="1"/>
    <col min="7" max="8" width="10" style="1" customWidth="1"/>
    <col min="9" max="9" width="6.125" style="1" customWidth="1"/>
    <col min="10" max="10" width="10.75" style="1" customWidth="1"/>
    <col min="11" max="11" width="2.875" style="1" customWidth="1"/>
    <col min="12" max="12" width="3.75" style="1" customWidth="1"/>
    <col min="13" max="13" width="31.625" style="1" customWidth="1"/>
    <col min="14" max="14" width="9.875" style="1" customWidth="1"/>
    <col min="15" max="15" width="10.125" style="2" customWidth="1"/>
    <col min="16" max="16" width="38.25" style="2" customWidth="1"/>
    <col min="17" max="17" width="11.625" style="20" customWidth="1"/>
    <col min="18" max="18" width="5.875" style="1" hidden="1" customWidth="1"/>
    <col min="19" max="19" width="9.875" style="1" hidden="1" customWidth="1"/>
    <col min="20" max="20" width="11.75" style="1" hidden="1" customWidth="1"/>
    <col min="21" max="21" width="9.125" style="1" hidden="1" customWidth="1"/>
    <col min="22" max="22" width="15.375" style="1" hidden="1" customWidth="1"/>
    <col min="23" max="23" width="10.25" style="1" hidden="1" customWidth="1"/>
    <col min="24" max="24" width="13.125" style="1" customWidth="1"/>
    <col min="25" max="25" width="14.625" style="1" customWidth="1"/>
    <col min="26" max="26" width="9.125" style="1"/>
    <col min="27" max="27" width="0" style="1" hidden="1" customWidth="1"/>
    <col min="28" max="28" width="9.125" style="1" hidden="1" customWidth="1"/>
    <col min="29" max="36" width="9.125" style="56" hidden="1" customWidth="1"/>
    <col min="37" max="37" width="9.125" style="1" hidden="1" customWidth="1"/>
    <col min="38" max="39" width="0" style="1" hidden="1" customWidth="1"/>
    <col min="40" max="40" width="10.625" style="1" hidden="1" customWidth="1"/>
    <col min="41" max="16384" width="9.125" style="1"/>
  </cols>
  <sheetData>
    <row r="1" spans="1:40" ht="10.5" customHeight="1" thickBot="1" x14ac:dyDescent="0.25">
      <c r="A1" s="10"/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2"/>
      <c r="P1" s="12"/>
      <c r="R1" s="10"/>
      <c r="AC1" s="56" t="s">
        <v>57</v>
      </c>
      <c r="AD1" s="56" t="s">
        <v>153</v>
      </c>
      <c r="AE1" s="56" t="s">
        <v>63</v>
      </c>
      <c r="AF1" s="56" t="s">
        <v>36</v>
      </c>
      <c r="AG1" s="57" t="s">
        <v>84</v>
      </c>
    </row>
    <row r="2" spans="1:40" ht="15.75" customHeight="1" x14ac:dyDescent="0.3">
      <c r="A2" s="10"/>
      <c r="B2" s="97" t="s">
        <v>27</v>
      </c>
      <c r="C2" s="255">
        <f>'שיקוף לעסק'!C2</f>
        <v>0</v>
      </c>
      <c r="D2" s="317"/>
      <c r="E2" s="453" t="s">
        <v>15</v>
      </c>
      <c r="F2" s="454"/>
      <c r="G2" s="455"/>
      <c r="H2" s="319">
        <f>N4-N5-N2</f>
        <v>0</v>
      </c>
      <c r="I2" s="10"/>
      <c r="J2" s="10"/>
      <c r="K2" s="39"/>
      <c r="L2" s="29"/>
      <c r="M2" s="286" t="s">
        <v>49</v>
      </c>
      <c r="N2" s="287">
        <f>SUMIF(D11:D44,AE1,H11:H44)+SUMIF(D11:D44,AE2,F11:F44)</f>
        <v>0</v>
      </c>
      <c r="O2" s="20"/>
      <c r="P2" s="101"/>
      <c r="R2" s="10"/>
      <c r="AC2" s="56" t="s">
        <v>78</v>
      </c>
      <c r="AD2" s="56" t="s">
        <v>154</v>
      </c>
      <c r="AE2" s="56" t="s">
        <v>64</v>
      </c>
      <c r="AF2" s="56" t="s">
        <v>37</v>
      </c>
      <c r="AG2" s="58">
        <f>IF(C6=AF2,'שיעורי מס'!D5,0)</f>
        <v>0.17</v>
      </c>
    </row>
    <row r="3" spans="1:40" ht="15.75" customHeight="1" x14ac:dyDescent="0.3">
      <c r="A3" s="10"/>
      <c r="B3" s="98" t="s">
        <v>25</v>
      </c>
      <c r="C3" s="256">
        <f>פבר!C3</f>
        <v>0</v>
      </c>
      <c r="D3" s="317"/>
      <c r="E3" s="456" t="s">
        <v>61</v>
      </c>
      <c r="F3" s="457"/>
      <c r="G3" s="458"/>
      <c r="H3" s="320">
        <f>N4-N5-N3</f>
        <v>0</v>
      </c>
      <c r="I3" s="10"/>
      <c r="J3" s="10"/>
      <c r="K3" s="40"/>
      <c r="L3" s="30"/>
      <c r="M3" s="47" t="s">
        <v>149</v>
      </c>
      <c r="N3" s="48">
        <f>H45</f>
        <v>0</v>
      </c>
      <c r="O3" s="20"/>
      <c r="P3" s="102"/>
      <c r="R3" s="10"/>
      <c r="AC3" s="56" t="s">
        <v>79</v>
      </c>
    </row>
    <row r="4" spans="1:40" ht="15.75" customHeight="1" thickBot="1" x14ac:dyDescent="0.3">
      <c r="A4" s="10"/>
      <c r="B4" s="98" t="s">
        <v>39</v>
      </c>
      <c r="C4" s="272" t="str">
        <f>TEXT(DATE(2000,MOD((VLOOKUP(פבר!C4,ינו!V11:W22,2,)+1),12),1),"mmmm")</f>
        <v>מרץ</v>
      </c>
      <c r="D4" s="325"/>
      <c r="E4" s="459" t="s">
        <v>16</v>
      </c>
      <c r="F4" s="460"/>
      <c r="G4" s="461"/>
      <c r="H4" s="321">
        <f>AJ23</f>
        <v>0</v>
      </c>
      <c r="I4" s="10"/>
      <c r="J4" s="10"/>
      <c r="K4" s="39"/>
      <c r="L4" s="29"/>
      <c r="M4" s="49" t="s">
        <v>48</v>
      </c>
      <c r="N4" s="48">
        <f>SUMIF(M11:M298,AC10,N11:N298)</f>
        <v>0</v>
      </c>
      <c r="O4" s="12"/>
      <c r="P4" s="44"/>
      <c r="Q4" s="35"/>
      <c r="R4" s="10"/>
      <c r="AC4" s="114" t="s">
        <v>80</v>
      </c>
    </row>
    <row r="5" spans="1:40" ht="15.75" customHeight="1" thickBot="1" x14ac:dyDescent="0.3">
      <c r="A5" s="10"/>
      <c r="B5" s="99" t="s">
        <v>26</v>
      </c>
      <c r="C5" s="116">
        <f>פבר!C5</f>
        <v>2.25</v>
      </c>
      <c r="D5" s="199"/>
      <c r="E5" s="462" t="s">
        <v>33</v>
      </c>
      <c r="F5" s="463"/>
      <c r="G5" s="464"/>
      <c r="H5" s="322">
        <f>AJ30</f>
        <v>0</v>
      </c>
      <c r="I5" s="10"/>
      <c r="J5" s="471" t="s">
        <v>158</v>
      </c>
      <c r="K5" s="472"/>
      <c r="L5" s="29"/>
      <c r="M5" s="49" t="s">
        <v>50</v>
      </c>
      <c r="N5" s="48">
        <f>SUM(T11:T298)</f>
        <v>0</v>
      </c>
      <c r="O5" s="12"/>
      <c r="P5" s="206" t="s">
        <v>115</v>
      </c>
      <c r="Q5" s="45"/>
      <c r="R5" s="10"/>
      <c r="AC5" s="114" t="s">
        <v>81</v>
      </c>
    </row>
    <row r="6" spans="1:40" ht="15.75" customHeight="1" thickBot="1" x14ac:dyDescent="0.3">
      <c r="A6" s="10"/>
      <c r="B6" s="99" t="s">
        <v>38</v>
      </c>
      <c r="C6" s="116" t="str">
        <f>פבר!C6</f>
        <v>מורשה</v>
      </c>
      <c r="D6" s="199"/>
      <c r="E6" s="465" t="s">
        <v>17</v>
      </c>
      <c r="F6" s="466"/>
      <c r="G6" s="467"/>
      <c r="H6" s="323">
        <f>H2-H4-H5</f>
        <v>0</v>
      </c>
      <c r="I6" s="10"/>
      <c r="J6" s="473"/>
      <c r="K6" s="474"/>
      <c r="L6" s="22"/>
      <c r="M6" s="50" t="s">
        <v>150</v>
      </c>
      <c r="N6" s="48">
        <f>J45</f>
        <v>0</v>
      </c>
      <c r="P6" s="154" t="s">
        <v>95</v>
      </c>
      <c r="Q6" s="34"/>
      <c r="R6" s="10"/>
    </row>
    <row r="7" spans="1:40" ht="15.75" customHeight="1" thickBot="1" x14ac:dyDescent="0.3">
      <c r="A7" s="10"/>
      <c r="B7" s="100" t="s">
        <v>65</v>
      </c>
      <c r="C7" s="117" t="str">
        <f>פבר!C7</f>
        <v>לא</v>
      </c>
      <c r="D7" s="199"/>
      <c r="E7" s="468" t="s">
        <v>47</v>
      </c>
      <c r="F7" s="469"/>
      <c r="G7" s="470"/>
      <c r="H7" s="323">
        <f>SUMIF(AL11:AL44,1,H11:H44)+SUMIF(AL11:AL44,1,J11:J44)-SUMIF(AM11:AM44,1,C11:C44)+SUMIF(AM11:AM44,1,H11:H44)+SUMIF(AM11:AM44,1,J11:J44)+SUMIF(AN11:AN44,1,C11:C44)</f>
        <v>0</v>
      </c>
      <c r="I7" s="10"/>
      <c r="J7" s="475">
        <f>IF(H6&gt;0,H6+H7,H7)</f>
        <v>0</v>
      </c>
      <c r="K7" s="476"/>
      <c r="L7" s="22"/>
      <c r="M7" s="51" t="s">
        <v>51</v>
      </c>
      <c r="N7" s="52">
        <f>N5-N6</f>
        <v>0</v>
      </c>
      <c r="O7" s="31"/>
      <c r="P7" s="155" t="s">
        <v>113</v>
      </c>
      <c r="Q7" s="31"/>
      <c r="R7" s="10"/>
    </row>
    <row r="8" spans="1:40" ht="5.25" customHeight="1" thickBot="1" x14ac:dyDescent="0.3">
      <c r="A8" s="10"/>
      <c r="B8" s="23"/>
      <c r="C8" s="24"/>
      <c r="D8" s="24"/>
      <c r="E8" s="24"/>
      <c r="F8" s="24"/>
      <c r="G8" s="24"/>
      <c r="H8" s="25"/>
      <c r="I8" s="25"/>
      <c r="J8" s="26"/>
      <c r="K8" s="26"/>
      <c r="L8" s="26"/>
      <c r="M8" s="26"/>
      <c r="N8" s="24"/>
      <c r="O8" s="27"/>
      <c r="P8" s="27"/>
      <c r="Q8" s="42"/>
      <c r="R8" s="10"/>
    </row>
    <row r="9" spans="1:40" ht="35.25" customHeight="1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1" t="s">
        <v>92</v>
      </c>
      <c r="O9" s="110"/>
      <c r="P9" s="12"/>
      <c r="R9" s="10"/>
      <c r="AL9" s="328" t="s">
        <v>159</v>
      </c>
      <c r="AM9" s="56"/>
      <c r="AN9" s="56"/>
    </row>
    <row r="10" spans="1:40" ht="33" customHeight="1" thickBot="1" x14ac:dyDescent="0.3">
      <c r="A10" s="10"/>
      <c r="B10" s="103" t="s">
        <v>1</v>
      </c>
      <c r="C10" s="104" t="s">
        <v>2</v>
      </c>
      <c r="D10" s="79" t="s">
        <v>151</v>
      </c>
      <c r="E10" s="82" t="s">
        <v>152</v>
      </c>
      <c r="F10" s="105" t="s">
        <v>142</v>
      </c>
      <c r="G10" s="106" t="s">
        <v>34</v>
      </c>
      <c r="H10" s="106" t="s">
        <v>62</v>
      </c>
      <c r="I10" s="106" t="str">
        <f>IF(C6=AF1,"[לא לשימוש]","% הכרה למע""מ")</f>
        <v>% הכרה למע"מ</v>
      </c>
      <c r="J10" s="104" t="str">
        <f>IF(C6=AF1,"[לא לשימוש]","מע""מ לקיזוז")</f>
        <v>מע"מ לקיזוז</v>
      </c>
      <c r="K10" s="10"/>
      <c r="L10" s="107" t="s">
        <v>77</v>
      </c>
      <c r="M10" s="108" t="s">
        <v>52</v>
      </c>
      <c r="N10" s="108" t="s">
        <v>2</v>
      </c>
      <c r="O10" s="108" t="s">
        <v>53</v>
      </c>
      <c r="P10" s="109" t="s">
        <v>54</v>
      </c>
      <c r="Q10" s="42"/>
      <c r="S10" s="113" t="s">
        <v>82</v>
      </c>
      <c r="T10" s="113" t="s">
        <v>83</v>
      </c>
      <c r="AC10" s="200" t="s">
        <v>55</v>
      </c>
      <c r="AL10" s="327" t="s">
        <v>155</v>
      </c>
      <c r="AM10" s="327" t="s">
        <v>156</v>
      </c>
      <c r="AN10" s="327" t="s">
        <v>157</v>
      </c>
    </row>
    <row r="11" spans="1:40" ht="15.75" customHeight="1" thickBot="1" x14ac:dyDescent="0.25">
      <c r="A11" s="10"/>
      <c r="B11" s="118" t="str">
        <f>פבר!B11</f>
        <v>שכר דירה</v>
      </c>
      <c r="C11" s="125">
        <f t="shared" ref="C11:C44" si="0">SUMIF($M$11:$M$298,B11,$N$11:$N$298)</f>
        <v>0</v>
      </c>
      <c r="D11" s="335" t="str">
        <f>IF($C$7=פבר!$C$7,פבר!D11,IF($C$7=$AE$2,'שיקוף לעסק'!AA11,'שיקוף לעסק'!AE11))</f>
        <v>לא</v>
      </c>
      <c r="E11" s="330" t="str">
        <f>IF($C$7=פבר!$C$7,פבר!E11,IF($C$7=$AE$2,'שיקוף לעסק'!AB11,'שיקוף לעסק'!AF11))</f>
        <v>עסק</v>
      </c>
      <c r="F11" s="122">
        <f>C11-J11</f>
        <v>0</v>
      </c>
      <c r="G11" s="121">
        <f>IF($C$7=פבר!$C$7,פבר!G11,IF($C$7=$AE$2,'שיקוף לעסק'!AC11,'שיקוף לעסק'!AG11))</f>
        <v>1</v>
      </c>
      <c r="H11" s="123">
        <f>G11*F11</f>
        <v>0</v>
      </c>
      <c r="I11" s="124">
        <f>IF($C$7=פבר!$C$7,פבר!I11,IF($C$7=$AE$2,'שיקוף לעסק'!AD11,'שיקוף לעסק'!AH11))</f>
        <v>1</v>
      </c>
      <c r="J11" s="125">
        <f>I11*(C11-(C11/(1+$AG$2)))</f>
        <v>0</v>
      </c>
      <c r="K11" s="10"/>
      <c r="L11" s="182"/>
      <c r="M11" s="183"/>
      <c r="N11" s="245"/>
      <c r="O11" s="183"/>
      <c r="P11" s="280"/>
      <c r="Q11" s="43"/>
      <c r="S11" s="273">
        <f t="shared" ref="S11:S74" si="1">$AG$2</f>
        <v>0.17</v>
      </c>
      <c r="T11" s="56">
        <f t="shared" ref="T11:T74" si="2">IF(M11=$AC$10,N11-N11/(1+S11),0)</f>
        <v>0</v>
      </c>
      <c r="AC11" s="77" t="str">
        <f>B11</f>
        <v>שכר דירה</v>
      </c>
      <c r="AH11" s="56" t="s">
        <v>85</v>
      </c>
      <c r="AL11" s="299">
        <f t="shared" ref="AL11:AL44" si="3">IF(D11=$AE$1,IF(E11=$AD$2,1,0),0)</f>
        <v>0</v>
      </c>
      <c r="AM11" s="299">
        <f t="shared" ref="AM11:AM44" si="4">IF(D11=$AE$1,IF(E11=$AD$1,1,0),0)</f>
        <v>0</v>
      </c>
      <c r="AN11" s="299">
        <f t="shared" ref="AN11:AN44" si="5">IF(D11=$AE$2,IF(E11=$AD$2,1,0),0)</f>
        <v>0</v>
      </c>
    </row>
    <row r="12" spans="1:40" ht="15.75" customHeight="1" thickBot="1" x14ac:dyDescent="0.3">
      <c r="A12" s="10"/>
      <c r="B12" s="119" t="str">
        <f>פבר!B12</f>
        <v>ארנונה</v>
      </c>
      <c r="C12" s="129">
        <f t="shared" si="0"/>
        <v>0</v>
      </c>
      <c r="D12" s="331" t="str">
        <f>IF($C$7=פבר!$C$7,פבר!D12,IF($C$7=$AE$2,'שיקוף לעסק'!AA12,'שיקוף לעסק'!AE12))</f>
        <v>לא</v>
      </c>
      <c r="E12" s="332" t="str">
        <f>IF($C$7=פבר!$C$7,פבר!E12,IF($C$7=$AE$2,'שיקוף לעסק'!AB12,'שיקוף לעסק'!AF12))</f>
        <v>עסק</v>
      </c>
      <c r="F12" s="126">
        <f t="shared" ref="F12:F44" si="6">C12-J12</f>
        <v>0</v>
      </c>
      <c r="G12" s="127">
        <f>IF($C$7=פבר!$C$7,פבר!G12,IF($C$7=$AE$2,'שיקוף לעסק'!AC12,'שיקוף לעסק'!AG12))</f>
        <v>1</v>
      </c>
      <c r="H12" s="123">
        <f t="shared" ref="H12:H44" si="7">G12*F12</f>
        <v>0</v>
      </c>
      <c r="I12" s="128">
        <f>IF($C$7=פבר!$C$7,פבר!I12,IF($C$7=$AE$2,'שיקוף לעסק'!AD12,'שיקוף לעסק'!AH12))</f>
        <v>0</v>
      </c>
      <c r="J12" s="129">
        <f t="shared" ref="J12:J44" si="8">I12*(C12-(C12/(1+$AG$2)))</f>
        <v>0</v>
      </c>
      <c r="K12" s="10"/>
      <c r="L12" s="184"/>
      <c r="M12" s="185"/>
      <c r="N12" s="246"/>
      <c r="O12" s="186"/>
      <c r="P12" s="281"/>
      <c r="Q12" s="43"/>
      <c r="S12" s="273">
        <f t="shared" si="1"/>
        <v>0.17</v>
      </c>
      <c r="T12" s="56">
        <f t="shared" si="2"/>
        <v>0</v>
      </c>
      <c r="AC12" s="77" t="str">
        <f t="shared" ref="AC12:AC27" si="9">B12</f>
        <v>ארנונה</v>
      </c>
      <c r="AG12" s="60"/>
      <c r="AH12" s="61"/>
      <c r="AI12" s="61"/>
      <c r="AJ12" s="62" t="s">
        <v>22</v>
      </c>
      <c r="AL12" s="299">
        <f t="shared" si="3"/>
        <v>0</v>
      </c>
      <c r="AM12" s="299">
        <f t="shared" si="4"/>
        <v>0</v>
      </c>
      <c r="AN12" s="299">
        <f t="shared" si="5"/>
        <v>0</v>
      </c>
    </row>
    <row r="13" spans="1:40" ht="15.75" customHeight="1" x14ac:dyDescent="0.25">
      <c r="A13" s="10"/>
      <c r="B13" s="119" t="str">
        <f>פבר!B13</f>
        <v>ועד בית</v>
      </c>
      <c r="C13" s="129">
        <f t="shared" si="0"/>
        <v>0</v>
      </c>
      <c r="D13" s="331" t="str">
        <f>IF($C$7=פבר!$C$7,פבר!D13,IF($C$7=$AE$2,'שיקוף לעסק'!AA13,'שיקוף לעסק'!AE13))</f>
        <v>לא</v>
      </c>
      <c r="E13" s="332" t="str">
        <f>IF($C$7=פבר!$C$7,פבר!E13,IF($C$7=$AE$2,'שיקוף לעסק'!AB13,'שיקוף לעסק'!AF13))</f>
        <v>עסק</v>
      </c>
      <c r="F13" s="126">
        <f t="shared" si="6"/>
        <v>0</v>
      </c>
      <c r="G13" s="127">
        <f>IF($C$7=פבר!$C$7,פבר!G13,IF($C$7=$AE$2,'שיקוף לעסק'!AC13,'שיקוף לעסק'!AG13))</f>
        <v>1</v>
      </c>
      <c r="H13" s="123">
        <f t="shared" si="7"/>
        <v>0</v>
      </c>
      <c r="I13" s="128">
        <f>IF($C$7=פבר!$C$7,פבר!I13,IF($C$7=$AE$2,'שיקוף לעסק'!AD13,'שיקוף לעסק'!AH13))</f>
        <v>0</v>
      </c>
      <c r="J13" s="129">
        <f t="shared" si="8"/>
        <v>0</v>
      </c>
      <c r="K13" s="10"/>
      <c r="L13" s="184"/>
      <c r="M13" s="185"/>
      <c r="N13" s="246"/>
      <c r="O13" s="186"/>
      <c r="P13" s="281"/>
      <c r="Q13" s="43"/>
      <c r="R13" s="10"/>
      <c r="S13" s="273">
        <f t="shared" si="1"/>
        <v>0.17</v>
      </c>
      <c r="T13" s="56">
        <f t="shared" si="2"/>
        <v>0</v>
      </c>
      <c r="AC13" s="77" t="str">
        <f t="shared" si="9"/>
        <v>ועד בית</v>
      </c>
      <c r="AG13" s="63"/>
      <c r="AH13" s="64"/>
      <c r="AI13" s="64"/>
      <c r="AJ13" s="65"/>
      <c r="AL13" s="299">
        <f t="shared" si="3"/>
        <v>0</v>
      </c>
      <c r="AM13" s="299">
        <f t="shared" si="4"/>
        <v>0</v>
      </c>
      <c r="AN13" s="299">
        <f t="shared" si="5"/>
        <v>0</v>
      </c>
    </row>
    <row r="14" spans="1:40" ht="15.75" customHeight="1" x14ac:dyDescent="0.25">
      <c r="A14" s="10"/>
      <c r="B14" s="119" t="str">
        <f>פבר!B14</f>
        <v>חשמל</v>
      </c>
      <c r="C14" s="129">
        <f t="shared" si="0"/>
        <v>0</v>
      </c>
      <c r="D14" s="331" t="str">
        <f>IF($C$7=פבר!$C$7,פבר!D14,IF($C$7=$AE$2,'שיקוף לעסק'!AA14,'שיקוף לעסק'!AE14))</f>
        <v>לא</v>
      </c>
      <c r="E14" s="332" t="str">
        <f>IF($C$7=פבר!$C$7,פבר!E14,IF($C$7=$AE$2,'שיקוף לעסק'!AB14,'שיקוף לעסק'!AF14))</f>
        <v>עסק</v>
      </c>
      <c r="F14" s="126">
        <f t="shared" si="6"/>
        <v>0</v>
      </c>
      <c r="G14" s="127">
        <f>IF($C$7=פבר!$C$7,פבר!G14,IF($C$7=$AE$2,'שיקוף לעסק'!AC14,'שיקוף לעסק'!AG14))</f>
        <v>1</v>
      </c>
      <c r="H14" s="123">
        <f t="shared" si="7"/>
        <v>0</v>
      </c>
      <c r="I14" s="128">
        <f>IF($C$7=פבר!$C$7,פבר!I14,IF($C$7=$AE$2,'שיקוף לעסק'!AD14,'שיקוף לעסק'!AH14))</f>
        <v>1</v>
      </c>
      <c r="J14" s="129">
        <f t="shared" si="8"/>
        <v>0</v>
      </c>
      <c r="K14" s="10"/>
      <c r="L14" s="187"/>
      <c r="M14" s="185"/>
      <c r="N14" s="246"/>
      <c r="O14" s="185"/>
      <c r="P14" s="281"/>
      <c r="Q14" s="43"/>
      <c r="R14" s="10"/>
      <c r="S14" s="273">
        <f t="shared" si="1"/>
        <v>0.17</v>
      </c>
      <c r="T14" s="56">
        <f t="shared" si="2"/>
        <v>0</v>
      </c>
      <c r="AC14" s="77" t="str">
        <f t="shared" si="9"/>
        <v>חשמל</v>
      </c>
      <c r="AG14" s="63"/>
      <c r="AH14" s="64"/>
      <c r="AI14" s="66"/>
      <c r="AJ14" s="65">
        <f>IF($H$3&gt;='שיעורי מס'!B10,'שיעורי מס'!D10*'שיעורי מס'!C10,IF($H$3&lt;='שיעורי מס'!B9,0,'שיעורי מס'!D10*($H$3-'שיעורי מס'!B9)))</f>
        <v>0</v>
      </c>
      <c r="AL14" s="299">
        <f t="shared" si="3"/>
        <v>0</v>
      </c>
      <c r="AM14" s="299">
        <f t="shared" si="4"/>
        <v>0</v>
      </c>
      <c r="AN14" s="299">
        <f t="shared" si="5"/>
        <v>0</v>
      </c>
    </row>
    <row r="15" spans="1:40" ht="15.75" customHeight="1" x14ac:dyDescent="0.25">
      <c r="A15" s="10"/>
      <c r="B15" s="119" t="str">
        <f>פבר!B15</f>
        <v>מים</v>
      </c>
      <c r="C15" s="129">
        <f t="shared" si="0"/>
        <v>0</v>
      </c>
      <c r="D15" s="331" t="str">
        <f>IF($C$7=פבר!$C$7,פבר!D15,IF($C$7=$AE$2,'שיקוף לעסק'!AA15,'שיקוף לעסק'!AE15))</f>
        <v>לא</v>
      </c>
      <c r="E15" s="332" t="str">
        <f>IF($C$7=פבר!$C$7,פבר!E15,IF($C$7=$AE$2,'שיקוף לעסק'!AB15,'שיקוף לעסק'!AF15))</f>
        <v>עסק</v>
      </c>
      <c r="F15" s="126">
        <f t="shared" si="6"/>
        <v>0</v>
      </c>
      <c r="G15" s="127">
        <f>IF($C$7=פבר!$C$7,פבר!G15,IF($C$7=$AE$2,'שיקוף לעסק'!AC15,'שיקוף לעסק'!AG15))</f>
        <v>1</v>
      </c>
      <c r="H15" s="123">
        <f t="shared" si="7"/>
        <v>0</v>
      </c>
      <c r="I15" s="128">
        <f>IF($C$7=פבר!$C$7,פבר!I15,IF($C$7=$AE$2,'שיקוף לעסק'!AD15,'שיקוף לעסק'!AH15))</f>
        <v>1</v>
      </c>
      <c r="J15" s="129">
        <f t="shared" si="8"/>
        <v>0</v>
      </c>
      <c r="K15" s="10"/>
      <c r="L15" s="177"/>
      <c r="M15" s="185"/>
      <c r="N15" s="246"/>
      <c r="O15" s="186"/>
      <c r="P15" s="281"/>
      <c r="Q15" s="43"/>
      <c r="R15" s="10"/>
      <c r="S15" s="273">
        <f t="shared" si="1"/>
        <v>0.17</v>
      </c>
      <c r="T15" s="56">
        <f t="shared" si="2"/>
        <v>0</v>
      </c>
      <c r="AC15" s="77" t="str">
        <f t="shared" si="9"/>
        <v>מים</v>
      </c>
      <c r="AG15" s="63"/>
      <c r="AH15" s="64"/>
      <c r="AI15" s="66"/>
      <c r="AJ15" s="65">
        <f>IF($H$3&gt;='שיעורי מס'!B11,'שיעורי מס'!D11*'שיעורי מס'!C11,IF($H$3&lt;='שיעורי מס'!B10,0,'שיעורי מס'!D11*($H$3-'שיעורי מס'!B10)))</f>
        <v>0</v>
      </c>
      <c r="AL15" s="299">
        <f t="shared" si="3"/>
        <v>0</v>
      </c>
      <c r="AM15" s="299">
        <f t="shared" si="4"/>
        <v>0</v>
      </c>
      <c r="AN15" s="299">
        <f t="shared" si="5"/>
        <v>0</v>
      </c>
    </row>
    <row r="16" spans="1:40" ht="15.75" customHeight="1" x14ac:dyDescent="0.25">
      <c r="A16" s="10"/>
      <c r="B16" s="119" t="str">
        <f>פבר!B16</f>
        <v>טלפון ואינטרנט</v>
      </c>
      <c r="C16" s="129">
        <f t="shared" si="0"/>
        <v>0</v>
      </c>
      <c r="D16" s="331" t="str">
        <f>IF($C$7=פבר!$C$7,פבר!D16,IF($C$7=$AE$2,'שיקוף לעסק'!AA16,'שיקוף לעסק'!AE16))</f>
        <v>לא</v>
      </c>
      <c r="E16" s="332" t="str">
        <f>IF($C$7=פבר!$C$7,פבר!E16,IF($C$7=$AE$2,'שיקוף לעסק'!AB16,'שיקוף לעסק'!AF16))</f>
        <v>עסק</v>
      </c>
      <c r="F16" s="126">
        <f t="shared" si="6"/>
        <v>0</v>
      </c>
      <c r="G16" s="127">
        <f>IF($C$7=פבר!$C$7,פבר!G16,IF($C$7=$AE$2,'שיקוף לעסק'!AC16,'שיקוף לעסק'!AG16))</f>
        <v>1</v>
      </c>
      <c r="H16" s="123">
        <f t="shared" si="7"/>
        <v>0</v>
      </c>
      <c r="I16" s="128">
        <f>IF($C$7=פבר!$C$7,פבר!I16,IF($C$7=$AE$2,'שיקוף לעסק'!AD16,'שיקוף לעסק'!AH16))</f>
        <v>1</v>
      </c>
      <c r="J16" s="129">
        <f t="shared" si="8"/>
        <v>0</v>
      </c>
      <c r="K16" s="10"/>
      <c r="L16" s="177"/>
      <c r="M16" s="185"/>
      <c r="N16" s="246"/>
      <c r="O16" s="186"/>
      <c r="P16" s="281"/>
      <c r="Q16" s="43"/>
      <c r="R16" s="10"/>
      <c r="S16" s="273">
        <f t="shared" si="1"/>
        <v>0.17</v>
      </c>
      <c r="T16" s="56">
        <f t="shared" si="2"/>
        <v>0</v>
      </c>
      <c r="AC16" s="77" t="str">
        <f t="shared" si="9"/>
        <v>טלפון ואינטרנט</v>
      </c>
      <c r="AG16" s="63"/>
      <c r="AH16" s="64"/>
      <c r="AI16" s="66"/>
      <c r="AJ16" s="65">
        <f>IF($H$3&gt;='שיעורי מס'!B12,'שיעורי מס'!D12*'שיעורי מס'!C12,IF($H$3&lt;='שיעורי מס'!B11,0,'שיעורי מס'!D12*($H$3-'שיעורי מס'!B11)))</f>
        <v>0</v>
      </c>
      <c r="AL16" s="299">
        <f t="shared" si="3"/>
        <v>0</v>
      </c>
      <c r="AM16" s="299">
        <f t="shared" si="4"/>
        <v>0</v>
      </c>
      <c r="AN16" s="299">
        <f t="shared" si="5"/>
        <v>0</v>
      </c>
    </row>
    <row r="17" spans="1:40" ht="15.75" customHeight="1" x14ac:dyDescent="0.25">
      <c r="A17" s="10"/>
      <c r="B17" s="119" t="str">
        <f>פבר!B17</f>
        <v>טלפון נייד</v>
      </c>
      <c r="C17" s="129">
        <f t="shared" si="0"/>
        <v>0</v>
      </c>
      <c r="D17" s="331" t="str">
        <f>IF($C$7=פבר!$C$7,פבר!D17,IF($C$7=$AE$2,'שיקוף לעסק'!AA17,'שיקוף לעסק'!AE17))</f>
        <v>כן</v>
      </c>
      <c r="E17" s="332" t="str">
        <f>IF($C$7=פבר!$C$7,פבר!E17,IF($C$7=$AE$2,'שיקוף לעסק'!AB17,'שיקוף לעסק'!AF17))</f>
        <v>בית</v>
      </c>
      <c r="F17" s="126">
        <f t="shared" si="6"/>
        <v>0</v>
      </c>
      <c r="G17" s="127">
        <f>IF($C$7=פבר!$C$7,פבר!G17,IF($C$7=$AE$2,'שיקוף לעסק'!AC17,'שיקוף לעסק'!AG17))</f>
        <v>0.45</v>
      </c>
      <c r="H17" s="123">
        <f t="shared" si="7"/>
        <v>0</v>
      </c>
      <c r="I17" s="128">
        <f>IF($C$7=פבר!$C$7,פבר!I17,IF($C$7=$AE$2,'שיקוף לעסק'!AD17,'שיקוף לעסק'!AH17))</f>
        <v>0.66</v>
      </c>
      <c r="J17" s="129">
        <f t="shared" si="8"/>
        <v>0</v>
      </c>
      <c r="K17" s="10"/>
      <c r="L17" s="177"/>
      <c r="M17" s="185"/>
      <c r="N17" s="246"/>
      <c r="O17" s="186"/>
      <c r="P17" s="281"/>
      <c r="Q17" s="43"/>
      <c r="R17" s="10"/>
      <c r="S17" s="273">
        <f t="shared" si="1"/>
        <v>0.17</v>
      </c>
      <c r="T17" s="56">
        <f t="shared" si="2"/>
        <v>0</v>
      </c>
      <c r="AC17" s="77" t="str">
        <f t="shared" si="9"/>
        <v>טלפון נייד</v>
      </c>
      <c r="AG17" s="63"/>
      <c r="AH17" s="64"/>
      <c r="AI17" s="66"/>
      <c r="AJ17" s="65">
        <f>IF($H$3&gt;='שיעורי מס'!B13,'שיעורי מס'!D13*'שיעורי מס'!C13,IF($H$3&lt;='שיעורי מס'!B12,0,'שיעורי מס'!D13*($H$3-'שיעורי מס'!B12)))</f>
        <v>0</v>
      </c>
      <c r="AL17" s="299">
        <f t="shared" si="3"/>
        <v>1</v>
      </c>
      <c r="AM17" s="299">
        <f t="shared" si="4"/>
        <v>0</v>
      </c>
      <c r="AN17" s="299">
        <f t="shared" si="5"/>
        <v>0</v>
      </c>
    </row>
    <row r="18" spans="1:40" ht="15.75" customHeight="1" x14ac:dyDescent="0.25">
      <c r="A18" s="10"/>
      <c r="B18" s="119" t="str">
        <f>פבר!B18</f>
        <v>משכורות עובדים</v>
      </c>
      <c r="C18" s="129">
        <f t="shared" si="0"/>
        <v>0</v>
      </c>
      <c r="D18" s="331" t="str">
        <f>IF($C$7=פבר!$C$7,פבר!D18,IF($C$7=$AE$2,'שיקוף לעסק'!AA18,'שיקוף לעסק'!AE18))</f>
        <v>לא</v>
      </c>
      <c r="E18" s="332" t="str">
        <f>IF($C$7=פבר!$C$7,פבר!E18,IF($C$7=$AE$2,'שיקוף לעסק'!AB18,'שיקוף לעסק'!AF18))</f>
        <v>עסק</v>
      </c>
      <c r="F18" s="126">
        <f t="shared" si="6"/>
        <v>0</v>
      </c>
      <c r="G18" s="127">
        <f>IF($C$7=פבר!$C$7,פבר!G18,IF($C$7=$AE$2,'שיקוף לעסק'!AC18,'שיקוף לעסק'!AG18))</f>
        <v>1</v>
      </c>
      <c r="H18" s="123">
        <f t="shared" si="7"/>
        <v>0</v>
      </c>
      <c r="I18" s="128">
        <f>IF($C$7=פבר!$C$7,פבר!I18,IF($C$7=$AE$2,'שיקוף לעסק'!AD18,'שיקוף לעסק'!AH18))</f>
        <v>0</v>
      </c>
      <c r="J18" s="129">
        <f t="shared" si="8"/>
        <v>0</v>
      </c>
      <c r="K18" s="10"/>
      <c r="L18" s="177"/>
      <c r="M18" s="185"/>
      <c r="N18" s="246"/>
      <c r="O18" s="186"/>
      <c r="P18" s="281"/>
      <c r="Q18" s="43"/>
      <c r="R18" s="10"/>
      <c r="S18" s="273">
        <f t="shared" si="1"/>
        <v>0.17</v>
      </c>
      <c r="T18" s="56">
        <f t="shared" si="2"/>
        <v>0</v>
      </c>
      <c r="AC18" s="77" t="str">
        <f t="shared" si="9"/>
        <v>משכורות עובדים</v>
      </c>
      <c r="AG18" s="63"/>
      <c r="AH18" s="64"/>
      <c r="AI18" s="66"/>
      <c r="AJ18" s="65">
        <f>IF($H$3&gt;='שיעורי מס'!B14,'שיעורי מס'!D14*'שיעורי מס'!C14,IF($H$3&lt;='שיעורי מס'!B13,0,'שיעורי מס'!D14*($H$3-'שיעורי מס'!B13)))</f>
        <v>0</v>
      </c>
      <c r="AL18" s="299">
        <f t="shared" si="3"/>
        <v>0</v>
      </c>
      <c r="AM18" s="299">
        <f t="shared" si="4"/>
        <v>0</v>
      </c>
      <c r="AN18" s="299">
        <f t="shared" si="5"/>
        <v>0</v>
      </c>
    </row>
    <row r="19" spans="1:40" ht="15.75" customHeight="1" x14ac:dyDescent="0.25">
      <c r="A19" s="10"/>
      <c r="B19" s="119" t="str">
        <f>פבר!B19</f>
        <v>ביטוח לאומי – עובדים (חלק מעביד)</v>
      </c>
      <c r="C19" s="129">
        <f t="shared" si="0"/>
        <v>0</v>
      </c>
      <c r="D19" s="331" t="str">
        <f>IF($C$7=פבר!$C$7,פבר!D19,IF($C$7=$AE$2,'שיקוף לעסק'!AA19,'שיקוף לעסק'!AE19))</f>
        <v>לא</v>
      </c>
      <c r="E19" s="332" t="str">
        <f>IF($C$7=פבר!$C$7,פבר!E19,IF($C$7=$AE$2,'שיקוף לעסק'!AB19,'שיקוף לעסק'!AF19))</f>
        <v>עסק</v>
      </c>
      <c r="F19" s="126">
        <f t="shared" si="6"/>
        <v>0</v>
      </c>
      <c r="G19" s="127">
        <f>IF($C$7=פבר!$C$7,פבר!G19,IF($C$7=$AE$2,'שיקוף לעסק'!AC19,'שיקוף לעסק'!AG19))</f>
        <v>1</v>
      </c>
      <c r="H19" s="123">
        <f t="shared" si="7"/>
        <v>0</v>
      </c>
      <c r="I19" s="128">
        <f>IF($C$7=פבר!$C$7,פבר!I19,IF($C$7=$AE$2,'שיקוף לעסק'!AD19,'שיקוף לעסק'!AH19))</f>
        <v>0</v>
      </c>
      <c r="J19" s="129">
        <f t="shared" si="8"/>
        <v>0</v>
      </c>
      <c r="K19" s="10"/>
      <c r="L19" s="177"/>
      <c r="M19" s="185"/>
      <c r="N19" s="246"/>
      <c r="O19" s="186"/>
      <c r="P19" s="281"/>
      <c r="Q19" s="43"/>
      <c r="R19" s="10"/>
      <c r="S19" s="273">
        <f t="shared" si="1"/>
        <v>0.17</v>
      </c>
      <c r="T19" s="56">
        <f t="shared" si="2"/>
        <v>0</v>
      </c>
      <c r="AC19" s="77" t="str">
        <f t="shared" si="9"/>
        <v>ביטוח לאומי – עובדים (חלק מעביד)</v>
      </c>
      <c r="AG19" s="63"/>
      <c r="AH19" s="64"/>
      <c r="AI19" s="66"/>
      <c r="AJ19" s="65">
        <f>IF($H$3&gt;='שיעורי מס'!B15,'שיעורי מס'!D15*'שיעורי מס'!C15,IF($H$3&lt;='שיעורי מס'!B14,0,'שיעורי מס'!D15*($H$3-'שיעורי מס'!B14)))</f>
        <v>0</v>
      </c>
      <c r="AL19" s="299">
        <f t="shared" si="3"/>
        <v>0</v>
      </c>
      <c r="AM19" s="299">
        <f t="shared" si="4"/>
        <v>0</v>
      </c>
      <c r="AN19" s="299">
        <f t="shared" si="5"/>
        <v>0</v>
      </c>
    </row>
    <row r="20" spans="1:40" ht="15.75" customHeight="1" thickBot="1" x14ac:dyDescent="0.3">
      <c r="A20" s="10"/>
      <c r="B20" s="119" t="str">
        <f>פבר!B20</f>
        <v>פנסיה ופיצויים לעובדים (חלק מעביד)</v>
      </c>
      <c r="C20" s="129">
        <f t="shared" si="0"/>
        <v>0</v>
      </c>
      <c r="D20" s="331" t="str">
        <f>IF($C$7=פבר!$C$7,פבר!D20,IF($C$7=$AE$2,'שיקוף לעסק'!AA20,'שיקוף לעסק'!AE20))</f>
        <v>לא</v>
      </c>
      <c r="E20" s="332" t="str">
        <f>IF($C$7=פבר!$C$7,פבר!E20,IF($C$7=$AE$2,'שיקוף לעסק'!AB20,'שיקוף לעסק'!AF20))</f>
        <v>עסק</v>
      </c>
      <c r="F20" s="126">
        <f t="shared" si="6"/>
        <v>0</v>
      </c>
      <c r="G20" s="127">
        <f>IF($C$7=פבר!$C$7,פבר!G20,IF($C$7=$AE$2,'שיקוף לעסק'!AC20,'שיקוף לעסק'!AG20))</f>
        <v>1</v>
      </c>
      <c r="H20" s="123">
        <f t="shared" si="7"/>
        <v>0</v>
      </c>
      <c r="I20" s="128">
        <f>IF($C$7=פבר!$C$7,פבר!I20,IF($C$7=$AE$2,'שיקוף לעסק'!AD20,'שיקוף לעסק'!AH20))</f>
        <v>0</v>
      </c>
      <c r="J20" s="129">
        <f t="shared" si="8"/>
        <v>0</v>
      </c>
      <c r="K20" s="10"/>
      <c r="L20" s="177"/>
      <c r="M20" s="185"/>
      <c r="N20" s="246"/>
      <c r="O20" s="186"/>
      <c r="P20" s="281"/>
      <c r="Q20" s="43"/>
      <c r="R20" s="10"/>
      <c r="S20" s="273">
        <f t="shared" si="1"/>
        <v>0.17</v>
      </c>
      <c r="T20" s="56">
        <f t="shared" si="2"/>
        <v>0</v>
      </c>
      <c r="AC20" s="77" t="str">
        <f t="shared" si="9"/>
        <v>פנסיה ופיצויים לעובדים (חלק מעביד)</v>
      </c>
      <c r="AG20" s="63"/>
      <c r="AH20" s="64"/>
      <c r="AI20" s="66"/>
      <c r="AJ20" s="65">
        <f>IF($H$3&gt;='שיעורי מס'!B16,'שיעורי מס'!D16*($H$3-'שיעורי מס'!B15),0)</f>
        <v>0</v>
      </c>
      <c r="AL20" s="299">
        <f t="shared" si="3"/>
        <v>0</v>
      </c>
      <c r="AM20" s="299">
        <f t="shared" si="4"/>
        <v>0</v>
      </c>
      <c r="AN20" s="299">
        <f t="shared" si="5"/>
        <v>0</v>
      </c>
    </row>
    <row r="21" spans="1:40" ht="15.75" customHeight="1" thickBot="1" x14ac:dyDescent="0.3">
      <c r="A21" s="10"/>
      <c r="B21" s="119" t="str">
        <f>'שיקוף לעסק'!B21</f>
        <v>פנסיה לבעל העסק</v>
      </c>
      <c r="C21" s="129">
        <f t="shared" si="0"/>
        <v>0</v>
      </c>
      <c r="D21" s="331" t="str">
        <f>IF($C$7=פבר!$C$7,פבר!D21,IF($C$7=$AE$2,'שיקוף לעסק'!AA21,'שיקוף לעסק'!AE21))</f>
        <v>לא</v>
      </c>
      <c r="E21" s="332" t="str">
        <f>IF($C$7=פבר!$C$7,פבר!E21,IF($C$7=$AE$2,'שיקוף לעסק'!AB21,'שיקוף לעסק'!AF21))</f>
        <v>עסק</v>
      </c>
      <c r="F21" s="126">
        <f t="shared" si="6"/>
        <v>0</v>
      </c>
      <c r="G21" s="127">
        <f>IF($C$7=פבר!$C$7,פבר!G21,IF($C$7=$AE$2,'שיקוף לעסק'!AC21,'שיקוף לעסק'!AG21))</f>
        <v>1</v>
      </c>
      <c r="H21" s="123">
        <f t="shared" si="7"/>
        <v>0</v>
      </c>
      <c r="I21" s="128">
        <f>IF($C$7=פבר!$C$7,פבר!I21,IF($C$7=$AE$2,'שיקוף לעסק'!AD21,'שיקוף לעסק'!AH21))</f>
        <v>0</v>
      </c>
      <c r="J21" s="129">
        <f t="shared" si="8"/>
        <v>0</v>
      </c>
      <c r="K21" s="10"/>
      <c r="L21" s="177"/>
      <c r="M21" s="185"/>
      <c r="N21" s="246"/>
      <c r="O21" s="186"/>
      <c r="P21" s="281"/>
      <c r="Q21" s="43"/>
      <c r="R21" s="10"/>
      <c r="S21" s="273">
        <f t="shared" si="1"/>
        <v>0.17</v>
      </c>
      <c r="T21" s="56">
        <f t="shared" si="2"/>
        <v>0</v>
      </c>
      <c r="AC21" s="77" t="str">
        <f t="shared" si="9"/>
        <v>פנסיה לבעל העסק</v>
      </c>
      <c r="AG21" s="67" t="s">
        <v>23</v>
      </c>
      <c r="AH21" s="68"/>
      <c r="AI21" s="68"/>
      <c r="AJ21" s="69">
        <f>SUM(AJ14:AJ20)</f>
        <v>0</v>
      </c>
      <c r="AL21" s="299">
        <f t="shared" si="3"/>
        <v>0</v>
      </c>
      <c r="AM21" s="299">
        <f t="shared" si="4"/>
        <v>0</v>
      </c>
      <c r="AN21" s="299">
        <f t="shared" si="5"/>
        <v>0</v>
      </c>
    </row>
    <row r="22" spans="1:40" ht="15.75" customHeight="1" thickBot="1" x14ac:dyDescent="0.3">
      <c r="A22" s="10"/>
      <c r="B22" s="119" t="str">
        <f>פבר!B22</f>
        <v>קרן השתלמות לבעל העסק</v>
      </c>
      <c r="C22" s="129">
        <f t="shared" si="0"/>
        <v>0</v>
      </c>
      <c r="D22" s="331" t="str">
        <f>IF($C$7=פבר!$C$7,פבר!D22,IF($C$7=$AE$2,'שיקוף לעסק'!AA22,'שיקוף לעסק'!AE22))</f>
        <v>לא</v>
      </c>
      <c r="E22" s="332" t="str">
        <f>IF($C$7=פבר!$C$7,פבר!E22,IF($C$7=$AE$2,'שיקוף לעסק'!AB22,'שיקוף לעסק'!AF22))</f>
        <v>עסק</v>
      </c>
      <c r="F22" s="126">
        <f t="shared" si="6"/>
        <v>0</v>
      </c>
      <c r="G22" s="127">
        <f>IF($C$7=פבר!$C$7,פבר!G22,IF($C$7=$AE$2,'שיקוף לעסק'!AC22,'שיקוף לעסק'!AG22))</f>
        <v>0.65</v>
      </c>
      <c r="H22" s="123">
        <f t="shared" si="7"/>
        <v>0</v>
      </c>
      <c r="I22" s="128">
        <f>IF($C$7=פבר!$C$7,פבר!I22,IF($C$7=$AE$2,'שיקוף לעסק'!AD22,'שיקוף לעסק'!AH22))</f>
        <v>0</v>
      </c>
      <c r="J22" s="129">
        <f t="shared" si="8"/>
        <v>0</v>
      </c>
      <c r="K22" s="10"/>
      <c r="L22" s="177"/>
      <c r="M22" s="185"/>
      <c r="N22" s="246"/>
      <c r="O22" s="186"/>
      <c r="P22" s="281"/>
      <c r="Q22" s="43"/>
      <c r="R22" s="10"/>
      <c r="S22" s="273">
        <f t="shared" si="1"/>
        <v>0.17</v>
      </c>
      <c r="T22" s="56">
        <f t="shared" si="2"/>
        <v>0</v>
      </c>
      <c r="AC22" s="77" t="str">
        <f t="shared" si="9"/>
        <v>קרן השתלמות לבעל העסק</v>
      </c>
      <c r="AG22" s="70" t="s">
        <v>28</v>
      </c>
      <c r="AH22" s="71"/>
      <c r="AI22" s="71"/>
      <c r="AJ22" s="72">
        <f>C5*'שיעורי מס'!D18</f>
        <v>490.5</v>
      </c>
      <c r="AL22" s="299">
        <f t="shared" si="3"/>
        <v>0</v>
      </c>
      <c r="AM22" s="299">
        <f t="shared" si="4"/>
        <v>0</v>
      </c>
      <c r="AN22" s="299">
        <f t="shared" si="5"/>
        <v>0</v>
      </c>
    </row>
    <row r="23" spans="1:40" ht="15.75" customHeight="1" thickBot="1" x14ac:dyDescent="0.3">
      <c r="A23" s="10"/>
      <c r="B23" s="119" t="str">
        <f>פבר!B23</f>
        <v>ביטוחי נזק (רכוש/גוף)</v>
      </c>
      <c r="C23" s="129">
        <f t="shared" si="0"/>
        <v>0</v>
      </c>
      <c r="D23" s="331" t="str">
        <f>IF($C$7=פבר!$C$7,פבר!D23,IF($C$7=$AE$2,'שיקוף לעסק'!AA23,'שיקוף לעסק'!AE23))</f>
        <v>לא</v>
      </c>
      <c r="E23" s="332" t="str">
        <f>IF($C$7=פבר!$C$7,פבר!E23,IF($C$7=$AE$2,'שיקוף לעסק'!AB23,'שיקוף לעסק'!AF23))</f>
        <v>עסק</v>
      </c>
      <c r="F23" s="126">
        <f t="shared" si="6"/>
        <v>0</v>
      </c>
      <c r="G23" s="127">
        <f>IF($C$7=פבר!$C$7,פבר!G23,IF($C$7=$AE$2,'שיקוף לעסק'!AC23,'שיקוף לעסק'!AG23))</f>
        <v>1</v>
      </c>
      <c r="H23" s="123">
        <f t="shared" si="7"/>
        <v>0</v>
      </c>
      <c r="I23" s="128">
        <f>IF($C$7=פבר!$C$7,פבר!I23,IF($C$7=$AE$2,'שיקוף לעסק'!AD23,'שיקוף לעסק'!AH23))</f>
        <v>0</v>
      </c>
      <c r="J23" s="129">
        <f t="shared" si="8"/>
        <v>0</v>
      </c>
      <c r="K23" s="10"/>
      <c r="L23" s="177"/>
      <c r="M23" s="185"/>
      <c r="N23" s="246"/>
      <c r="O23" s="186"/>
      <c r="P23" s="281"/>
      <c r="Q23" s="43"/>
      <c r="R23" s="10"/>
      <c r="S23" s="273">
        <f t="shared" si="1"/>
        <v>0.17</v>
      </c>
      <c r="T23" s="56">
        <f t="shared" si="2"/>
        <v>0</v>
      </c>
      <c r="AC23" s="77" t="str">
        <f t="shared" si="9"/>
        <v>ביטוחי נזק (רכוש/גוף)</v>
      </c>
      <c r="AG23" s="70" t="s">
        <v>24</v>
      </c>
      <c r="AH23" s="73"/>
      <c r="AI23" s="73"/>
      <c r="AJ23" s="74">
        <f>IF(AJ21-AJ22&lt;0,0,AJ21-AJ22)</f>
        <v>0</v>
      </c>
      <c r="AL23" s="299">
        <f t="shared" si="3"/>
        <v>0</v>
      </c>
      <c r="AM23" s="299">
        <f t="shared" si="4"/>
        <v>0</v>
      </c>
      <c r="AN23" s="299">
        <f t="shared" si="5"/>
        <v>0</v>
      </c>
    </row>
    <row r="24" spans="1:40" ht="15.75" customHeight="1" x14ac:dyDescent="0.2">
      <c r="A24" s="10"/>
      <c r="B24" s="119" t="str">
        <f>פבר!B24</f>
        <v>הנהלת חשבונות ויעוץ מקצועי</v>
      </c>
      <c r="C24" s="129">
        <f t="shared" si="0"/>
        <v>0</v>
      </c>
      <c r="D24" s="331" t="str">
        <f>IF($C$7=פבר!$C$7,פבר!D24,IF($C$7=$AE$2,'שיקוף לעסק'!AA24,'שיקוף לעסק'!AE24))</f>
        <v>לא</v>
      </c>
      <c r="E24" s="332" t="str">
        <f>IF($C$7=פבר!$C$7,פבר!E24,IF($C$7=$AE$2,'שיקוף לעסק'!AB24,'שיקוף לעסק'!AF24))</f>
        <v>עסק</v>
      </c>
      <c r="F24" s="126">
        <f t="shared" si="6"/>
        <v>0</v>
      </c>
      <c r="G24" s="127">
        <f>IF($C$7=פבר!$C$7,פבר!G24,IF($C$7=$AE$2,'שיקוף לעסק'!AC24,'שיקוף לעסק'!AG24))</f>
        <v>1</v>
      </c>
      <c r="H24" s="123">
        <f t="shared" si="7"/>
        <v>0</v>
      </c>
      <c r="I24" s="128">
        <f>IF($C$7=פבר!$C$7,פבר!I24,IF($C$7=$AE$2,'שיקוף לעסק'!AD24,'שיקוף לעסק'!AH24))</f>
        <v>1</v>
      </c>
      <c r="J24" s="129">
        <f t="shared" si="8"/>
        <v>0</v>
      </c>
      <c r="K24" s="10"/>
      <c r="L24" s="177"/>
      <c r="M24" s="185"/>
      <c r="N24" s="246"/>
      <c r="O24" s="186"/>
      <c r="P24" s="281"/>
      <c r="Q24" s="43"/>
      <c r="R24" s="10"/>
      <c r="S24" s="273">
        <f t="shared" si="1"/>
        <v>0.17</v>
      </c>
      <c r="T24" s="56">
        <f t="shared" si="2"/>
        <v>0</v>
      </c>
      <c r="AC24" s="77" t="str">
        <f t="shared" si="9"/>
        <v>הנהלת חשבונות ויעוץ מקצועי</v>
      </c>
      <c r="AL24" s="299">
        <f t="shared" si="3"/>
        <v>0</v>
      </c>
      <c r="AM24" s="299">
        <f t="shared" si="4"/>
        <v>0</v>
      </c>
      <c r="AN24" s="299">
        <f t="shared" si="5"/>
        <v>0</v>
      </c>
    </row>
    <row r="25" spans="1:40" ht="15.75" customHeight="1" thickBot="1" x14ac:dyDescent="0.25">
      <c r="A25" s="10"/>
      <c r="B25" s="119" t="str">
        <f>פבר!B25</f>
        <v>עמלות וריביות בנקים וכרטיסי אשראי</v>
      </c>
      <c r="C25" s="129">
        <f t="shared" si="0"/>
        <v>0</v>
      </c>
      <c r="D25" s="331" t="str">
        <f>IF($C$7=פבר!$C$7,פבר!D25,IF($C$7=$AE$2,'שיקוף לעסק'!AA25,'שיקוף לעסק'!AE25))</f>
        <v>לא</v>
      </c>
      <c r="E25" s="332" t="str">
        <f>IF($C$7=פבר!$C$7,פבר!E25,IF($C$7=$AE$2,'שיקוף לעסק'!AB25,'שיקוף לעסק'!AF25))</f>
        <v>עסק</v>
      </c>
      <c r="F25" s="126">
        <f t="shared" si="6"/>
        <v>0</v>
      </c>
      <c r="G25" s="127">
        <f>IF($C$7=פבר!$C$7,פבר!G25,IF($C$7=$AE$2,'שיקוף לעסק'!AC25,'שיקוף לעסק'!AG25))</f>
        <v>1</v>
      </c>
      <c r="H25" s="123">
        <f t="shared" si="7"/>
        <v>0</v>
      </c>
      <c r="I25" s="128">
        <f>IF($C$7=פבר!$C$7,פבר!I25,IF($C$7=$AE$2,'שיקוף לעסק'!AD25,'שיקוף לעסק'!AH25))</f>
        <v>0</v>
      </c>
      <c r="J25" s="129">
        <f t="shared" si="8"/>
        <v>0</v>
      </c>
      <c r="K25" s="10"/>
      <c r="L25" s="177"/>
      <c r="M25" s="185"/>
      <c r="N25" s="246"/>
      <c r="O25" s="186"/>
      <c r="P25" s="281"/>
      <c r="Q25" s="43"/>
      <c r="R25" s="10"/>
      <c r="S25" s="273">
        <f t="shared" si="1"/>
        <v>0.17</v>
      </c>
      <c r="T25" s="56">
        <f t="shared" si="2"/>
        <v>0</v>
      </c>
      <c r="AC25" s="77" t="str">
        <f t="shared" si="9"/>
        <v>עמלות וריביות בנקים וכרטיסי אשראי</v>
      </c>
      <c r="AH25" s="56" t="s">
        <v>86</v>
      </c>
      <c r="AL25" s="299">
        <f t="shared" si="3"/>
        <v>0</v>
      </c>
      <c r="AM25" s="299">
        <f t="shared" si="4"/>
        <v>0</v>
      </c>
      <c r="AN25" s="299">
        <f t="shared" si="5"/>
        <v>0</v>
      </c>
    </row>
    <row r="26" spans="1:40" ht="15.75" customHeight="1" thickBot="1" x14ac:dyDescent="0.3">
      <c r="A26" s="10"/>
      <c r="B26" s="119" t="str">
        <f>פבר!B26</f>
        <v>רכישת ציוד קבוע (עד 2500 ₪)</v>
      </c>
      <c r="C26" s="129">
        <f t="shared" si="0"/>
        <v>0</v>
      </c>
      <c r="D26" s="331" t="str">
        <f>IF($C$7=פבר!$C$7,פבר!D26,IF($C$7=$AE$2,'שיקוף לעסק'!AA26,'שיקוף לעסק'!AE26))</f>
        <v>לא</v>
      </c>
      <c r="E26" s="332" t="str">
        <f>IF($C$7=פבר!$C$7,פבר!E26,IF($C$7=$AE$2,'שיקוף לעסק'!AB26,'שיקוף לעסק'!AF26))</f>
        <v>עסק</v>
      </c>
      <c r="F26" s="126">
        <f t="shared" si="6"/>
        <v>0</v>
      </c>
      <c r="G26" s="127">
        <f>IF($C$7=פבר!$C$7,פבר!G26,IF($C$7=$AE$2,'שיקוף לעסק'!AC26,'שיקוף לעסק'!AG26))</f>
        <v>0.2</v>
      </c>
      <c r="H26" s="123">
        <f t="shared" si="7"/>
        <v>0</v>
      </c>
      <c r="I26" s="128">
        <f>IF($C$7=פבר!$C$7,פבר!I26,IF($C$7=$AE$2,'שיקוף לעסק'!AD26,'שיקוף לעסק'!AH26))</f>
        <v>1</v>
      </c>
      <c r="J26" s="129">
        <f t="shared" si="8"/>
        <v>0</v>
      </c>
      <c r="K26" s="10"/>
      <c r="L26" s="177"/>
      <c r="M26" s="185"/>
      <c r="N26" s="246"/>
      <c r="O26" s="186"/>
      <c r="P26" s="281"/>
      <c r="Q26" s="43"/>
      <c r="R26" s="10"/>
      <c r="S26" s="273">
        <f t="shared" si="1"/>
        <v>0.17</v>
      </c>
      <c r="T26" s="56">
        <f t="shared" si="2"/>
        <v>0</v>
      </c>
      <c r="AC26" s="77" t="str">
        <f t="shared" si="9"/>
        <v>רכישת ציוד קבוע (עד 2500 ₪)</v>
      </c>
      <c r="AG26" s="75"/>
      <c r="AH26" s="76"/>
      <c r="AI26" s="76"/>
      <c r="AJ26" s="62" t="s">
        <v>22</v>
      </c>
      <c r="AL26" s="299">
        <f t="shared" si="3"/>
        <v>0</v>
      </c>
      <c r="AM26" s="299">
        <f t="shared" si="4"/>
        <v>0</v>
      </c>
      <c r="AN26" s="299">
        <f t="shared" si="5"/>
        <v>0</v>
      </c>
    </row>
    <row r="27" spans="1:40" ht="15.75" customHeight="1" x14ac:dyDescent="0.25">
      <c r="A27" s="10"/>
      <c r="B27" s="119" t="str">
        <f>פבר!B27</f>
        <v>רכישת חומרי גלם וציוד מתכלה</v>
      </c>
      <c r="C27" s="129">
        <f t="shared" si="0"/>
        <v>0</v>
      </c>
      <c r="D27" s="331" t="str">
        <f>IF($C$7=פבר!$C$7,פבר!D27,IF($C$7=$AE$2,'שיקוף לעסק'!AA27,'שיקוף לעסק'!AE27))</f>
        <v>לא</v>
      </c>
      <c r="E27" s="332" t="str">
        <f>IF($C$7=פבר!$C$7,פבר!E27,IF($C$7=$AE$2,'שיקוף לעסק'!AB27,'שיקוף לעסק'!AF27))</f>
        <v>עסק</v>
      </c>
      <c r="F27" s="126">
        <f t="shared" si="6"/>
        <v>0</v>
      </c>
      <c r="G27" s="127">
        <f>IF($C$7=פבר!$C$7,פבר!G27,IF($C$7=$AE$2,'שיקוף לעסק'!AC27,'שיקוף לעסק'!AG27))</f>
        <v>1</v>
      </c>
      <c r="H27" s="123">
        <f t="shared" si="7"/>
        <v>0</v>
      </c>
      <c r="I27" s="128">
        <f>IF($C$7=פבר!$C$7,פבר!I27,IF($C$7=$AE$2,'שיקוף לעסק'!AD27,'שיקוף לעסק'!AH27))</f>
        <v>1</v>
      </c>
      <c r="J27" s="129">
        <f t="shared" si="8"/>
        <v>0</v>
      </c>
      <c r="K27" s="10"/>
      <c r="L27" s="177"/>
      <c r="M27" s="185"/>
      <c r="N27" s="246"/>
      <c r="O27" s="186"/>
      <c r="P27" s="281"/>
      <c r="Q27" s="43"/>
      <c r="R27" s="10"/>
      <c r="S27" s="273">
        <f t="shared" si="1"/>
        <v>0.17</v>
      </c>
      <c r="T27" s="56">
        <f t="shared" si="2"/>
        <v>0</v>
      </c>
      <c r="AC27" s="77" t="str">
        <f t="shared" si="9"/>
        <v>רכישת חומרי גלם וציוד מתכלה</v>
      </c>
      <c r="AG27" s="63"/>
      <c r="AH27" s="64"/>
      <c r="AI27" s="64"/>
      <c r="AJ27" s="77"/>
      <c r="AL27" s="299">
        <f t="shared" si="3"/>
        <v>0</v>
      </c>
      <c r="AM27" s="299">
        <f t="shared" si="4"/>
        <v>0</v>
      </c>
      <c r="AN27" s="299">
        <f t="shared" si="5"/>
        <v>0</v>
      </c>
    </row>
    <row r="28" spans="1:40" ht="15.75" customHeight="1" x14ac:dyDescent="0.25">
      <c r="A28" s="10"/>
      <c r="B28" s="119" t="str">
        <f>פבר!B28</f>
        <v>רכב : ביטוחים + רישוי</v>
      </c>
      <c r="C28" s="129">
        <f t="shared" si="0"/>
        <v>0</v>
      </c>
      <c r="D28" s="331" t="str">
        <f>IF($C$7=פבר!$C$7,פבר!D28,IF($C$7=$AE$2,'שיקוף לעסק'!AA28,'שיקוף לעסק'!AE28))</f>
        <v>כן</v>
      </c>
      <c r="E28" s="332" t="str">
        <f>IF($C$7=פבר!$C$7,פבר!E28,IF($C$7=$AE$2,'שיקוף לעסק'!AB28,'שיקוף לעסק'!AF28))</f>
        <v>בית</v>
      </c>
      <c r="F28" s="126">
        <f t="shared" si="6"/>
        <v>0</v>
      </c>
      <c r="G28" s="127">
        <f>IF($C$7=פבר!$C$7,פבר!G28,IF($C$7=$AE$2,'שיקוף לעסק'!AC28,'שיקוף לעסק'!AG28))</f>
        <v>0.45</v>
      </c>
      <c r="H28" s="123">
        <f t="shared" si="7"/>
        <v>0</v>
      </c>
      <c r="I28" s="128">
        <f>IF($C$7=פבר!$C$7,פבר!I28,IF($C$7=$AE$2,'שיקוף לעסק'!AD28,'שיקוף לעסק'!AH28))</f>
        <v>0</v>
      </c>
      <c r="J28" s="129">
        <f t="shared" si="8"/>
        <v>0</v>
      </c>
      <c r="K28" s="10"/>
      <c r="L28" s="177"/>
      <c r="M28" s="185"/>
      <c r="N28" s="246"/>
      <c r="O28" s="186"/>
      <c r="P28" s="281"/>
      <c r="Q28" s="43"/>
      <c r="R28" s="10"/>
      <c r="S28" s="273">
        <f t="shared" si="1"/>
        <v>0.17</v>
      </c>
      <c r="T28" s="56">
        <f t="shared" si="2"/>
        <v>0</v>
      </c>
      <c r="AC28" s="77" t="str">
        <f t="shared" ref="AC28:AC44" si="10">B28</f>
        <v>רכב : ביטוחים + רישוי</v>
      </c>
      <c r="AG28" s="63"/>
      <c r="AH28" s="64"/>
      <c r="AI28" s="78"/>
      <c r="AJ28" s="65">
        <f>IF($H$3&gt;='שיעורי מס'!B23,'שיעורי מס'!D23*'שיעורי מס'!C23,IF($H$3&lt;='שיעורי מס'!B22,0,'שיעורי מס'!D23*($H$3-'שיעורי מס'!B22)))</f>
        <v>0</v>
      </c>
      <c r="AL28" s="299">
        <f t="shared" si="3"/>
        <v>1</v>
      </c>
      <c r="AM28" s="299">
        <f t="shared" si="4"/>
        <v>0</v>
      </c>
      <c r="AN28" s="299">
        <f t="shared" si="5"/>
        <v>0</v>
      </c>
    </row>
    <row r="29" spans="1:40" ht="15.75" customHeight="1" thickBot="1" x14ac:dyDescent="0.3">
      <c r="A29" s="10"/>
      <c r="B29" s="119" t="str">
        <f>פבר!B29</f>
        <v>רכב : דלק+ חניה+טיפולים</v>
      </c>
      <c r="C29" s="129">
        <f t="shared" si="0"/>
        <v>0</v>
      </c>
      <c r="D29" s="331" t="str">
        <f>IF($C$7=פבר!$C$7,פבר!D29,IF($C$7=$AE$2,'שיקוף לעסק'!AA29,'שיקוף לעסק'!AE29))</f>
        <v>כן</v>
      </c>
      <c r="E29" s="332" t="str">
        <f>IF($C$7=פבר!$C$7,פבר!E29,IF($C$7=$AE$2,'שיקוף לעסק'!AB29,'שיקוף לעסק'!AF29))</f>
        <v>בית</v>
      </c>
      <c r="F29" s="126">
        <f t="shared" si="6"/>
        <v>0</v>
      </c>
      <c r="G29" s="127">
        <f>IF($C$7=פבר!$C$7,פבר!G29,IF($C$7=$AE$2,'שיקוף לעסק'!AC29,'שיקוף לעסק'!AG29))</f>
        <v>0.45</v>
      </c>
      <c r="H29" s="123">
        <f t="shared" si="7"/>
        <v>0</v>
      </c>
      <c r="I29" s="128">
        <f>IF($C$7=פבר!$C$7,פבר!I29,IF($C$7=$AE$2,'שיקוף לעסק'!AD29,'שיקוף לעסק'!AH29))</f>
        <v>0.66</v>
      </c>
      <c r="J29" s="129">
        <f t="shared" si="8"/>
        <v>0</v>
      </c>
      <c r="K29" s="10"/>
      <c r="L29" s="177"/>
      <c r="M29" s="185"/>
      <c r="N29" s="246"/>
      <c r="O29" s="186"/>
      <c r="P29" s="281"/>
      <c r="Q29" s="43"/>
      <c r="R29" s="10"/>
      <c r="S29" s="273">
        <f t="shared" si="1"/>
        <v>0.17</v>
      </c>
      <c r="T29" s="56">
        <f t="shared" si="2"/>
        <v>0</v>
      </c>
      <c r="AC29" s="77" t="str">
        <f t="shared" si="10"/>
        <v>רכב : דלק+ חניה+טיפולים</v>
      </c>
      <c r="AG29" s="63"/>
      <c r="AH29" s="64"/>
      <c r="AI29" s="78"/>
      <c r="AJ29" s="65">
        <f>IF($H$3&gt;='שיעורי מס'!B24,'שיעורי מס'!D24*'שיעורי מס'!C24,IF($H$3&lt;='שיעורי מס'!B23,0,'שיעורי מס'!D24*($H$3-'שיעורי מס'!B23)))</f>
        <v>0</v>
      </c>
      <c r="AL29" s="299">
        <f t="shared" si="3"/>
        <v>1</v>
      </c>
      <c r="AM29" s="299">
        <f t="shared" si="4"/>
        <v>0</v>
      </c>
      <c r="AN29" s="299">
        <f t="shared" si="5"/>
        <v>0</v>
      </c>
    </row>
    <row r="30" spans="1:40" ht="15.75" customHeight="1" thickBot="1" x14ac:dyDescent="0.3">
      <c r="A30" s="10"/>
      <c r="B30" s="119" t="str">
        <f>פבר!B30</f>
        <v>תחבורה ציבורית</v>
      </c>
      <c r="C30" s="129">
        <f t="shared" si="0"/>
        <v>0</v>
      </c>
      <c r="D30" s="331" t="str">
        <f>IF($C$7=פבר!$C$7,פבר!D30,IF($C$7=$AE$2,'שיקוף לעסק'!AA30,'שיקוף לעסק'!AE30))</f>
        <v>לא</v>
      </c>
      <c r="E30" s="332" t="str">
        <f>IF($C$7=פבר!$C$7,פבר!E30,IF($C$7=$AE$2,'שיקוף לעסק'!AB30,'שיקוף לעסק'!AF30))</f>
        <v>עסק</v>
      </c>
      <c r="F30" s="126">
        <f t="shared" si="6"/>
        <v>0</v>
      </c>
      <c r="G30" s="127">
        <f>IF($C$7=פבר!$C$7,פבר!G30,IF($C$7=$AE$2,'שיקוף לעסק'!AC30,'שיקוף לעסק'!AG30))</f>
        <v>1</v>
      </c>
      <c r="H30" s="123">
        <f t="shared" si="7"/>
        <v>0</v>
      </c>
      <c r="I30" s="128">
        <f>IF($C$7=פבר!$C$7,פבר!I30,IF($C$7=$AE$2,'שיקוף לעסק'!AD30,'שיקוף לעסק'!AH30))</f>
        <v>1</v>
      </c>
      <c r="J30" s="129">
        <f t="shared" si="8"/>
        <v>0</v>
      </c>
      <c r="K30" s="10"/>
      <c r="L30" s="177"/>
      <c r="M30" s="185"/>
      <c r="N30" s="246"/>
      <c r="O30" s="186"/>
      <c r="P30" s="281"/>
      <c r="Q30" s="43"/>
      <c r="R30" s="10"/>
      <c r="S30" s="273">
        <f t="shared" si="1"/>
        <v>0.17</v>
      </c>
      <c r="T30" s="56">
        <f t="shared" si="2"/>
        <v>0</v>
      </c>
      <c r="AC30" s="77" t="str">
        <f t="shared" si="10"/>
        <v>תחבורה ציבורית</v>
      </c>
      <c r="AG30" s="67" t="s">
        <v>30</v>
      </c>
      <c r="AH30" s="68"/>
      <c r="AI30" s="68"/>
      <c r="AJ30" s="69">
        <f>SUM(AJ28:AJ29)</f>
        <v>0</v>
      </c>
      <c r="AL30" s="299">
        <f t="shared" si="3"/>
        <v>0</v>
      </c>
      <c r="AM30" s="299">
        <f t="shared" si="4"/>
        <v>0</v>
      </c>
      <c r="AN30" s="299">
        <f t="shared" si="5"/>
        <v>0</v>
      </c>
    </row>
    <row r="31" spans="1:40" ht="15.75" customHeight="1" x14ac:dyDescent="0.2">
      <c r="A31" s="10"/>
      <c r="B31" s="119" t="str">
        <f>פבר!B31</f>
        <v>משלוחים</v>
      </c>
      <c r="C31" s="129">
        <f t="shared" si="0"/>
        <v>0</v>
      </c>
      <c r="D31" s="331" t="str">
        <f>IF($C$7=פבר!$C$7,פבר!D31,IF($C$7=$AE$2,'שיקוף לעסק'!AA31,'שיקוף לעסק'!AE31))</f>
        <v>לא</v>
      </c>
      <c r="E31" s="332" t="str">
        <f>IF($C$7=פבר!$C$7,פבר!E31,IF($C$7=$AE$2,'שיקוף לעסק'!AB31,'שיקוף לעסק'!AF31))</f>
        <v>עסק</v>
      </c>
      <c r="F31" s="126">
        <f t="shared" si="6"/>
        <v>0</v>
      </c>
      <c r="G31" s="127">
        <f>IF($C$7=פבר!$C$7,פבר!G31,IF($C$7=$AE$2,'שיקוף לעסק'!AC31,'שיקוף לעסק'!AG31))</f>
        <v>1</v>
      </c>
      <c r="H31" s="123">
        <f t="shared" si="7"/>
        <v>0</v>
      </c>
      <c r="I31" s="128">
        <f>IF($C$7=פבר!$C$7,פבר!I31,IF($C$7=$AE$2,'שיקוף לעסק'!AD31,'שיקוף לעסק'!AH31))</f>
        <v>1</v>
      </c>
      <c r="J31" s="129">
        <f t="shared" si="8"/>
        <v>0</v>
      </c>
      <c r="K31" s="10"/>
      <c r="L31" s="177"/>
      <c r="M31" s="185"/>
      <c r="N31" s="246"/>
      <c r="O31" s="186"/>
      <c r="P31" s="281"/>
      <c r="Q31" s="43"/>
      <c r="R31" s="10"/>
      <c r="S31" s="273">
        <f t="shared" si="1"/>
        <v>0.17</v>
      </c>
      <c r="T31" s="56">
        <f t="shared" si="2"/>
        <v>0</v>
      </c>
      <c r="AC31" s="77" t="str">
        <f t="shared" si="10"/>
        <v>משלוחים</v>
      </c>
      <c r="AL31" s="299">
        <f t="shared" si="3"/>
        <v>0</v>
      </c>
      <c r="AM31" s="299">
        <f t="shared" si="4"/>
        <v>0</v>
      </c>
      <c r="AN31" s="299">
        <f t="shared" si="5"/>
        <v>0</v>
      </c>
    </row>
    <row r="32" spans="1:40" ht="15.75" customHeight="1" x14ac:dyDescent="0.2">
      <c r="A32" s="10"/>
      <c r="B32" s="119" t="str">
        <f>פבר!B32</f>
        <v>תיקונים: מכונות, כלים, אחזקת משרד</v>
      </c>
      <c r="C32" s="129">
        <f t="shared" si="0"/>
        <v>0</v>
      </c>
      <c r="D32" s="331" t="str">
        <f>IF($C$7=פבר!$C$7,פבר!D32,IF($C$7=$AE$2,'שיקוף לעסק'!AA32,'שיקוף לעסק'!AE32))</f>
        <v>לא</v>
      </c>
      <c r="E32" s="332" t="str">
        <f>IF($C$7=פבר!$C$7,פבר!E32,IF($C$7=$AE$2,'שיקוף לעסק'!AB32,'שיקוף לעסק'!AF32))</f>
        <v>עסק</v>
      </c>
      <c r="F32" s="126">
        <f t="shared" si="6"/>
        <v>0</v>
      </c>
      <c r="G32" s="127">
        <f>IF($C$7=פבר!$C$7,פבר!G32,IF($C$7=$AE$2,'שיקוף לעסק'!AC32,'שיקוף לעסק'!AG32))</f>
        <v>1</v>
      </c>
      <c r="H32" s="123">
        <f t="shared" si="7"/>
        <v>0</v>
      </c>
      <c r="I32" s="128">
        <f>IF($C$7=פבר!$C$7,פבר!I32,IF($C$7=$AE$2,'שיקוף לעסק'!AD32,'שיקוף לעסק'!AH32))</f>
        <v>1</v>
      </c>
      <c r="J32" s="129">
        <f t="shared" si="8"/>
        <v>0</v>
      </c>
      <c r="K32" s="10"/>
      <c r="L32" s="177"/>
      <c r="M32" s="185"/>
      <c r="N32" s="246"/>
      <c r="O32" s="186"/>
      <c r="P32" s="281"/>
      <c r="Q32" s="43"/>
      <c r="R32" s="10"/>
      <c r="S32" s="273">
        <f t="shared" si="1"/>
        <v>0.17</v>
      </c>
      <c r="T32" s="56">
        <f t="shared" si="2"/>
        <v>0</v>
      </c>
      <c r="AC32" s="77" t="str">
        <f t="shared" si="10"/>
        <v>תיקונים: מכונות, כלים, אחזקת משרד</v>
      </c>
      <c r="AL32" s="299">
        <f t="shared" si="3"/>
        <v>0</v>
      </c>
      <c r="AM32" s="299">
        <f t="shared" si="4"/>
        <v>0</v>
      </c>
      <c r="AN32" s="299">
        <f t="shared" si="5"/>
        <v>0</v>
      </c>
    </row>
    <row r="33" spans="1:40" ht="15.75" customHeight="1" x14ac:dyDescent="0.2">
      <c r="A33" s="10"/>
      <c r="B33" s="119" t="str">
        <f>פבר!B33</f>
        <v>פרסום ושיווק</v>
      </c>
      <c r="C33" s="129">
        <f t="shared" si="0"/>
        <v>0</v>
      </c>
      <c r="D33" s="331" t="str">
        <f>IF($C$7=פבר!$C$7,פבר!D33,IF($C$7=$AE$2,'שיקוף לעסק'!AA33,'שיקוף לעסק'!AE33))</f>
        <v>לא</v>
      </c>
      <c r="E33" s="332" t="str">
        <f>IF($C$7=פבר!$C$7,פבר!E33,IF($C$7=$AE$2,'שיקוף לעסק'!AB33,'שיקוף לעסק'!AF33))</f>
        <v>עסק</v>
      </c>
      <c r="F33" s="126">
        <f t="shared" si="6"/>
        <v>0</v>
      </c>
      <c r="G33" s="127">
        <f>IF($C$7=פבר!$C$7,פבר!G33,IF($C$7=$AE$2,'שיקוף לעסק'!AC33,'שיקוף לעסק'!AG33))</f>
        <v>1</v>
      </c>
      <c r="H33" s="123">
        <f t="shared" si="7"/>
        <v>0</v>
      </c>
      <c r="I33" s="128">
        <f>IF($C$7=פבר!$C$7,פבר!I33,IF($C$7=$AE$2,'שיקוף לעסק'!AD33,'שיקוף לעסק'!AH33))</f>
        <v>1</v>
      </c>
      <c r="J33" s="129">
        <f t="shared" si="8"/>
        <v>0</v>
      </c>
      <c r="K33" s="10"/>
      <c r="L33" s="177"/>
      <c r="M33" s="185"/>
      <c r="N33" s="246"/>
      <c r="O33" s="186"/>
      <c r="P33" s="281"/>
      <c r="Q33" s="43"/>
      <c r="R33" s="10"/>
      <c r="S33" s="273">
        <f t="shared" si="1"/>
        <v>0.17</v>
      </c>
      <c r="T33" s="56">
        <f t="shared" si="2"/>
        <v>0</v>
      </c>
      <c r="AC33" s="77" t="str">
        <f t="shared" si="10"/>
        <v>פרסום ושיווק</v>
      </c>
      <c r="AL33" s="299">
        <f t="shared" si="3"/>
        <v>0</v>
      </c>
      <c r="AM33" s="299">
        <f t="shared" si="4"/>
        <v>0</v>
      </c>
      <c r="AN33" s="299">
        <f t="shared" si="5"/>
        <v>0</v>
      </c>
    </row>
    <row r="34" spans="1:40" ht="15.75" customHeight="1" x14ac:dyDescent="0.2">
      <c r="A34" s="10"/>
      <c r="B34" s="119" t="str">
        <f>פבר!B34</f>
        <v>ארוחות עסקיות וכיבוד מחוץ לעסק</v>
      </c>
      <c r="C34" s="129">
        <f t="shared" si="0"/>
        <v>0</v>
      </c>
      <c r="D34" s="331" t="str">
        <f>IF($C$7=פבר!$C$7,פבר!D34,IF($C$7=$AE$2,'שיקוף לעסק'!AA34,'שיקוף לעסק'!AE34))</f>
        <v>לא</v>
      </c>
      <c r="E34" s="332" t="str">
        <f>IF($C$7=פבר!$C$7,פבר!E34,IF($C$7=$AE$2,'שיקוף לעסק'!AB34,'שיקוף לעסק'!AF34))</f>
        <v>עסק</v>
      </c>
      <c r="F34" s="126">
        <f t="shared" si="6"/>
        <v>0</v>
      </c>
      <c r="G34" s="127">
        <f>IF($C$7=פבר!$C$7,פבר!G34,IF($C$7=$AE$2,'שיקוף לעסק'!AC34,'שיקוף לעסק'!AG34))</f>
        <v>0</v>
      </c>
      <c r="H34" s="123">
        <f t="shared" si="7"/>
        <v>0</v>
      </c>
      <c r="I34" s="128">
        <f>IF($C$7=פבר!$C$7,פבר!I34,IF($C$7=$AE$2,'שיקוף לעסק'!AD34,'שיקוף לעסק'!AH34))</f>
        <v>0</v>
      </c>
      <c r="J34" s="129">
        <f t="shared" si="8"/>
        <v>0</v>
      </c>
      <c r="K34" s="10"/>
      <c r="L34" s="177"/>
      <c r="M34" s="185"/>
      <c r="N34" s="246"/>
      <c r="O34" s="186"/>
      <c r="P34" s="281"/>
      <c r="Q34" s="43"/>
      <c r="R34" s="10"/>
      <c r="S34" s="273">
        <f t="shared" si="1"/>
        <v>0.17</v>
      </c>
      <c r="T34" s="56">
        <f t="shared" si="2"/>
        <v>0</v>
      </c>
      <c r="AC34" s="77" t="str">
        <f t="shared" si="10"/>
        <v>ארוחות עסקיות וכיבוד מחוץ לעסק</v>
      </c>
      <c r="AL34" s="299">
        <f t="shared" si="3"/>
        <v>0</v>
      </c>
      <c r="AM34" s="299">
        <f t="shared" si="4"/>
        <v>0</v>
      </c>
      <c r="AN34" s="299">
        <f t="shared" si="5"/>
        <v>0</v>
      </c>
    </row>
    <row r="35" spans="1:40" ht="15.75" customHeight="1" x14ac:dyDescent="0.2">
      <c r="A35" s="10"/>
      <c r="B35" s="119" t="str">
        <f>פבר!B35</f>
        <v>כיבודים בעסק (קפה, תה וכדומה)</v>
      </c>
      <c r="C35" s="129">
        <f t="shared" si="0"/>
        <v>0</v>
      </c>
      <c r="D35" s="331" t="str">
        <f>IF($C$7=פבר!$C$7,פבר!D35,IF($C$7=$AE$2,'שיקוף לעסק'!AA35,'שיקוף לעסק'!AE35))</f>
        <v>לא</v>
      </c>
      <c r="E35" s="332" t="str">
        <f>IF($C$7=פבר!$C$7,פבר!E35,IF($C$7=$AE$2,'שיקוף לעסק'!AB35,'שיקוף לעסק'!AF35))</f>
        <v>עסק</v>
      </c>
      <c r="F35" s="126">
        <f t="shared" si="6"/>
        <v>0</v>
      </c>
      <c r="G35" s="127">
        <f>IF($C$7=פבר!$C$7,פבר!G35,IF($C$7=$AE$2,'שיקוף לעסק'!AC35,'שיקוף לעסק'!AG35))</f>
        <v>0.8</v>
      </c>
      <c r="H35" s="123">
        <f t="shared" si="7"/>
        <v>0</v>
      </c>
      <c r="I35" s="128">
        <f>IF($C$7=פבר!$C$7,פבר!I35,IF($C$7=$AE$2,'שיקוף לעסק'!AD35,'שיקוף לעסק'!AH35))</f>
        <v>0</v>
      </c>
      <c r="J35" s="129">
        <f t="shared" si="8"/>
        <v>0</v>
      </c>
      <c r="K35" s="10"/>
      <c r="L35" s="177"/>
      <c r="M35" s="185"/>
      <c r="N35" s="246"/>
      <c r="O35" s="186"/>
      <c r="P35" s="281"/>
      <c r="Q35" s="43"/>
      <c r="R35" s="10"/>
      <c r="S35" s="273">
        <f t="shared" si="1"/>
        <v>0.17</v>
      </c>
      <c r="T35" s="56">
        <f t="shared" si="2"/>
        <v>0</v>
      </c>
      <c r="AC35" s="77" t="str">
        <f t="shared" si="10"/>
        <v>כיבודים בעסק (קפה, תה וכדומה)</v>
      </c>
      <c r="AL35" s="299">
        <f t="shared" si="3"/>
        <v>0</v>
      </c>
      <c r="AM35" s="299">
        <f t="shared" si="4"/>
        <v>0</v>
      </c>
      <c r="AN35" s="299">
        <f t="shared" si="5"/>
        <v>0</v>
      </c>
    </row>
    <row r="36" spans="1:40" ht="15.75" customHeight="1" x14ac:dyDescent="0.2">
      <c r="A36" s="10"/>
      <c r="B36" s="119" t="str">
        <f>פבר!B36</f>
        <v>החזר חובות - חלק הקרן</v>
      </c>
      <c r="C36" s="129">
        <f t="shared" si="0"/>
        <v>0</v>
      </c>
      <c r="D36" s="331" t="str">
        <f>IF($C$7=פבר!$C$7,פבר!D36,IF($C$7=$AE$2,'שיקוף לעסק'!AA36,'שיקוף לעסק'!AE36))</f>
        <v>לא</v>
      </c>
      <c r="E36" s="332" t="str">
        <f>IF($C$7=פבר!$C$7,פבר!E36,IF($C$7=$AE$2,'שיקוף לעסק'!AB36,'שיקוף לעסק'!AF36))</f>
        <v>עסק</v>
      </c>
      <c r="F36" s="126">
        <f t="shared" si="6"/>
        <v>0</v>
      </c>
      <c r="G36" s="127">
        <f>IF($C$7=פבר!$C$7,פבר!G36,IF($C$7=$AE$2,'שיקוף לעסק'!AC36,'שיקוף לעסק'!AG36))</f>
        <v>0</v>
      </c>
      <c r="H36" s="123">
        <f t="shared" si="7"/>
        <v>0</v>
      </c>
      <c r="I36" s="128">
        <f>IF($C$7=פבר!$C$7,פבר!I36,IF($C$7=$AE$2,'שיקוף לעסק'!AD36,'שיקוף לעסק'!AH36))</f>
        <v>0</v>
      </c>
      <c r="J36" s="129">
        <f t="shared" si="8"/>
        <v>0</v>
      </c>
      <c r="K36" s="10"/>
      <c r="L36" s="177"/>
      <c r="M36" s="185"/>
      <c r="N36" s="246"/>
      <c r="O36" s="186"/>
      <c r="P36" s="281"/>
      <c r="Q36" s="43"/>
      <c r="R36" s="10"/>
      <c r="S36" s="273">
        <f t="shared" si="1"/>
        <v>0.17</v>
      </c>
      <c r="T36" s="56">
        <f t="shared" si="2"/>
        <v>0</v>
      </c>
      <c r="AC36" s="77" t="str">
        <f t="shared" si="10"/>
        <v>החזר חובות - חלק הקרן</v>
      </c>
      <c r="AL36" s="299">
        <f t="shared" si="3"/>
        <v>0</v>
      </c>
      <c r="AM36" s="299">
        <f t="shared" si="4"/>
        <v>0</v>
      </c>
      <c r="AN36" s="299">
        <f t="shared" si="5"/>
        <v>0</v>
      </c>
    </row>
    <row r="37" spans="1:40" ht="15.75" customHeight="1" x14ac:dyDescent="0.2">
      <c r="A37" s="10"/>
      <c r="B37" s="119" t="str">
        <f>פבר!B37</f>
        <v>החזר חובות - חלק הרבית</v>
      </c>
      <c r="C37" s="129">
        <f t="shared" si="0"/>
        <v>0</v>
      </c>
      <c r="D37" s="331" t="str">
        <f>IF($C$7=פבר!$C$7,פבר!D37,IF($C$7=$AE$2,'שיקוף לעסק'!AA37,'שיקוף לעסק'!AE37))</f>
        <v>לא</v>
      </c>
      <c r="E37" s="332" t="str">
        <f>IF($C$7=פבר!$C$7,פבר!E37,IF($C$7=$AE$2,'שיקוף לעסק'!AB37,'שיקוף לעסק'!AF37))</f>
        <v>עסק</v>
      </c>
      <c r="F37" s="126">
        <f t="shared" si="6"/>
        <v>0</v>
      </c>
      <c r="G37" s="127">
        <f>IF($C$7=פבר!$C$7,פבר!G37,IF($C$7=$AE$2,'שיקוף לעסק'!AC37,'שיקוף לעסק'!AG37))</f>
        <v>1</v>
      </c>
      <c r="H37" s="123">
        <f t="shared" si="7"/>
        <v>0</v>
      </c>
      <c r="I37" s="128">
        <f>IF($C$7=פבר!$C$7,פבר!I37,IF($C$7=$AE$2,'שיקוף לעסק'!AD37,'שיקוף לעסק'!AH37))</f>
        <v>0</v>
      </c>
      <c r="J37" s="129">
        <f t="shared" si="8"/>
        <v>0</v>
      </c>
      <c r="K37" s="10"/>
      <c r="L37" s="177"/>
      <c r="M37" s="185"/>
      <c r="N37" s="246"/>
      <c r="O37" s="186"/>
      <c r="P37" s="281"/>
      <c r="Q37" s="43"/>
      <c r="R37" s="10"/>
      <c r="S37" s="273">
        <f t="shared" si="1"/>
        <v>0.17</v>
      </c>
      <c r="T37" s="56">
        <f t="shared" si="2"/>
        <v>0</v>
      </c>
      <c r="AC37" s="77" t="str">
        <f t="shared" si="10"/>
        <v>החזר חובות - חלק הרבית</v>
      </c>
      <c r="AL37" s="299">
        <f t="shared" si="3"/>
        <v>0</v>
      </c>
      <c r="AM37" s="299">
        <f t="shared" si="4"/>
        <v>0</v>
      </c>
      <c r="AN37" s="299">
        <f t="shared" si="5"/>
        <v>0</v>
      </c>
    </row>
    <row r="38" spans="1:40" ht="15.75" customHeight="1" x14ac:dyDescent="0.2">
      <c r="A38" s="10"/>
      <c r="B38" s="119" t="str">
        <f>פבר!B38</f>
        <v>השתלמויות</v>
      </c>
      <c r="C38" s="129">
        <f t="shared" si="0"/>
        <v>0</v>
      </c>
      <c r="D38" s="331" t="str">
        <f>IF($C$7=פבר!$C$7,פבר!D38,IF($C$7=$AE$2,'שיקוף לעסק'!AA38,'שיקוף לעסק'!AE38))</f>
        <v>לא</v>
      </c>
      <c r="E38" s="332" t="str">
        <f>IF($C$7=פבר!$C$7,פבר!E38,IF($C$7=$AE$2,'שיקוף לעסק'!AB38,'שיקוף לעסק'!AF38))</f>
        <v>עסק</v>
      </c>
      <c r="F38" s="126">
        <f t="shared" si="6"/>
        <v>0</v>
      </c>
      <c r="G38" s="127">
        <f>IF($C$7=פבר!$C$7,פבר!G38,IF($C$7=$AE$2,'שיקוף לעסק'!AC38,'שיקוף לעסק'!AG38))</f>
        <v>1</v>
      </c>
      <c r="H38" s="123">
        <f t="shared" si="7"/>
        <v>0</v>
      </c>
      <c r="I38" s="128">
        <f>IF($C$7=פבר!$C$7,פבר!I38,IF($C$7=$AE$2,'שיקוף לעסק'!AD38,'שיקוף לעסק'!AH38))</f>
        <v>1</v>
      </c>
      <c r="J38" s="129">
        <f t="shared" si="8"/>
        <v>0</v>
      </c>
      <c r="K38" s="10"/>
      <c r="L38" s="177"/>
      <c r="M38" s="185"/>
      <c r="N38" s="246"/>
      <c r="O38" s="186"/>
      <c r="P38" s="281"/>
      <c r="Q38" s="43"/>
      <c r="R38" s="10"/>
      <c r="S38" s="273">
        <f t="shared" si="1"/>
        <v>0.17</v>
      </c>
      <c r="T38" s="56">
        <f t="shared" si="2"/>
        <v>0</v>
      </c>
      <c r="AC38" s="77" t="str">
        <f t="shared" si="10"/>
        <v>השתלמויות</v>
      </c>
      <c r="AL38" s="299">
        <f t="shared" si="3"/>
        <v>0</v>
      </c>
      <c r="AM38" s="299">
        <f t="shared" si="4"/>
        <v>0</v>
      </c>
      <c r="AN38" s="299">
        <f t="shared" si="5"/>
        <v>0</v>
      </c>
    </row>
    <row r="39" spans="1:40" ht="15.75" customHeight="1" x14ac:dyDescent="0.2">
      <c r="A39" s="10"/>
      <c r="B39" s="119" t="str">
        <f>פבר!B39</f>
        <v>קנסות</v>
      </c>
      <c r="C39" s="129">
        <f t="shared" si="0"/>
        <v>0</v>
      </c>
      <c r="D39" s="331" t="str">
        <f>IF($C$7=פבר!$C$7,פבר!D39,IF($C$7=$AE$2,'שיקוף לעסק'!AA39,'שיקוף לעסק'!AE39))</f>
        <v>לא</v>
      </c>
      <c r="E39" s="332" t="str">
        <f>IF($C$7=פבר!$C$7,פבר!E39,IF($C$7=$AE$2,'שיקוף לעסק'!AB39,'שיקוף לעסק'!AF39))</f>
        <v>עסק</v>
      </c>
      <c r="F39" s="126">
        <f t="shared" si="6"/>
        <v>0</v>
      </c>
      <c r="G39" s="127">
        <f>IF($C$7=פבר!$C$7,פבר!G39,IF($C$7=$AE$2,'שיקוף לעסק'!AC39,'שיקוף לעסק'!AG39))</f>
        <v>0</v>
      </c>
      <c r="H39" s="123">
        <f t="shared" si="7"/>
        <v>0</v>
      </c>
      <c r="I39" s="128">
        <f>IF($C$7=פבר!$C$7,פבר!I39,IF($C$7=$AE$2,'שיקוף לעסק'!AD39,'שיקוף לעסק'!AH39))</f>
        <v>0</v>
      </c>
      <c r="J39" s="129">
        <f t="shared" si="8"/>
        <v>0</v>
      </c>
      <c r="K39" s="10"/>
      <c r="L39" s="177"/>
      <c r="M39" s="185"/>
      <c r="N39" s="246"/>
      <c r="O39" s="186"/>
      <c r="P39" s="281"/>
      <c r="Q39" s="43"/>
      <c r="R39" s="10"/>
      <c r="S39" s="273">
        <f t="shared" si="1"/>
        <v>0.17</v>
      </c>
      <c r="T39" s="56">
        <f t="shared" si="2"/>
        <v>0</v>
      </c>
      <c r="AC39" s="77" t="str">
        <f t="shared" si="10"/>
        <v>קנסות</v>
      </c>
      <c r="AL39" s="299">
        <f t="shared" si="3"/>
        <v>0</v>
      </c>
      <c r="AM39" s="299">
        <f t="shared" si="4"/>
        <v>0</v>
      </c>
      <c r="AN39" s="299">
        <f t="shared" si="5"/>
        <v>0</v>
      </c>
    </row>
    <row r="40" spans="1:40" ht="15.75" customHeight="1" x14ac:dyDescent="0.2">
      <c r="A40" s="10"/>
      <c r="B40" s="119">
        <f>פבר!B40</f>
        <v>0</v>
      </c>
      <c r="C40" s="139">
        <f t="shared" si="0"/>
        <v>0</v>
      </c>
      <c r="D40" s="333" t="str">
        <f>IF($C$7=פבר!$C$7,פבר!D40,IF($C$7=$AE$2,'שיקוף לעסק'!AA40,'שיקוף לעסק'!AE40))</f>
        <v>לא</v>
      </c>
      <c r="E40" s="334" t="str">
        <f>IF($C$7=פבר!$C$7,פבר!E40,IF($C$7=$AE$2,'שיקוף לעסק'!AB40,'שיקוף לעסק'!AF40))</f>
        <v>עסק</v>
      </c>
      <c r="F40" s="126">
        <f t="shared" si="6"/>
        <v>0</v>
      </c>
      <c r="G40" s="127">
        <f>IF($C$7=פבר!$C$7,פבר!G40,IF($C$7=$AE$2,'שיקוף לעסק'!AC40,'שיקוף לעסק'!AG40))</f>
        <v>0</v>
      </c>
      <c r="H40" s="123">
        <f t="shared" si="7"/>
        <v>0</v>
      </c>
      <c r="I40" s="128">
        <f>IF($C$7=פבר!$C$7,פבר!I40,IF($C$7=$AE$2,'שיקוף לעסק'!AD40,'שיקוף לעסק'!AH40))</f>
        <v>0</v>
      </c>
      <c r="J40" s="129">
        <f t="shared" si="8"/>
        <v>0</v>
      </c>
      <c r="K40" s="10"/>
      <c r="L40" s="177"/>
      <c r="M40" s="185"/>
      <c r="N40" s="246"/>
      <c r="O40" s="186"/>
      <c r="P40" s="281"/>
      <c r="Q40" s="43"/>
      <c r="R40" s="10"/>
      <c r="S40" s="273">
        <f t="shared" si="1"/>
        <v>0.17</v>
      </c>
      <c r="T40" s="56">
        <f t="shared" si="2"/>
        <v>0</v>
      </c>
      <c r="AC40" s="77">
        <f t="shared" si="10"/>
        <v>0</v>
      </c>
      <c r="AL40" s="299">
        <f t="shared" si="3"/>
        <v>0</v>
      </c>
      <c r="AM40" s="299">
        <f t="shared" si="4"/>
        <v>0</v>
      </c>
      <c r="AN40" s="299">
        <f t="shared" si="5"/>
        <v>0</v>
      </c>
    </row>
    <row r="41" spans="1:40" ht="15.75" customHeight="1" x14ac:dyDescent="0.2">
      <c r="A41" s="10"/>
      <c r="B41" s="119">
        <f>פבר!B41</f>
        <v>0</v>
      </c>
      <c r="C41" s="139">
        <f t="shared" si="0"/>
        <v>0</v>
      </c>
      <c r="D41" s="333" t="str">
        <f>IF($C$7=פבר!$C$7,פבר!D41,IF($C$7=$AE$2,'שיקוף לעסק'!AA41,'שיקוף לעסק'!AE41))</f>
        <v>לא</v>
      </c>
      <c r="E41" s="334" t="str">
        <f>IF($C$7=פבר!$C$7,פבר!E41,IF($C$7=$AE$2,'שיקוף לעסק'!AB41,'שיקוף לעסק'!AF41))</f>
        <v>עסק</v>
      </c>
      <c r="F41" s="126">
        <f t="shared" si="6"/>
        <v>0</v>
      </c>
      <c r="G41" s="127">
        <f>IF($C$7=פבר!$C$7,פבר!G41,IF($C$7=$AE$2,'שיקוף לעסק'!AC41,'שיקוף לעסק'!AG41))</f>
        <v>0</v>
      </c>
      <c r="H41" s="123">
        <f t="shared" si="7"/>
        <v>0</v>
      </c>
      <c r="I41" s="128">
        <f>IF($C$7=פבר!$C$7,פבר!I41,IF($C$7=$AE$2,'שיקוף לעסק'!AD41,'שיקוף לעסק'!AH41))</f>
        <v>0</v>
      </c>
      <c r="J41" s="129">
        <f t="shared" si="8"/>
        <v>0</v>
      </c>
      <c r="K41" s="10"/>
      <c r="L41" s="177"/>
      <c r="M41" s="185"/>
      <c r="N41" s="246"/>
      <c r="O41" s="186"/>
      <c r="P41" s="281"/>
      <c r="Q41" s="43"/>
      <c r="R41" s="10"/>
      <c r="S41" s="273">
        <f t="shared" si="1"/>
        <v>0.17</v>
      </c>
      <c r="T41" s="56">
        <f t="shared" si="2"/>
        <v>0</v>
      </c>
      <c r="AC41" s="77">
        <f t="shared" si="10"/>
        <v>0</v>
      </c>
      <c r="AL41" s="299">
        <f t="shared" si="3"/>
        <v>0</v>
      </c>
      <c r="AM41" s="299">
        <f t="shared" si="4"/>
        <v>0</v>
      </c>
      <c r="AN41" s="299">
        <f t="shared" si="5"/>
        <v>0</v>
      </c>
    </row>
    <row r="42" spans="1:40" ht="15.75" customHeight="1" x14ac:dyDescent="0.2">
      <c r="A42" s="10"/>
      <c r="B42" s="119">
        <f>פבר!B42</f>
        <v>0</v>
      </c>
      <c r="C42" s="139">
        <f t="shared" si="0"/>
        <v>0</v>
      </c>
      <c r="D42" s="333" t="str">
        <f>IF($C$7=פבר!$C$7,פבר!D42,IF($C$7=$AE$2,'שיקוף לעסק'!AA42,'שיקוף לעסק'!AE42))</f>
        <v>לא</v>
      </c>
      <c r="E42" s="334" t="str">
        <f>IF($C$7=פבר!$C$7,פבר!E42,IF($C$7=$AE$2,'שיקוף לעסק'!AB42,'שיקוף לעסק'!AF42))</f>
        <v>עסק</v>
      </c>
      <c r="F42" s="126">
        <f t="shared" si="6"/>
        <v>0</v>
      </c>
      <c r="G42" s="127">
        <f>IF($C$7=פבר!$C$7,פבר!G42,IF($C$7=$AE$2,'שיקוף לעסק'!AC42,'שיקוף לעסק'!AG42))</f>
        <v>0</v>
      </c>
      <c r="H42" s="123">
        <f t="shared" si="7"/>
        <v>0</v>
      </c>
      <c r="I42" s="128">
        <f>IF($C$7=פבר!$C$7,פבר!I42,IF($C$7=$AE$2,'שיקוף לעסק'!AD42,'שיקוף לעסק'!AH42))</f>
        <v>0</v>
      </c>
      <c r="J42" s="129">
        <f t="shared" si="8"/>
        <v>0</v>
      </c>
      <c r="K42" s="10"/>
      <c r="L42" s="177"/>
      <c r="M42" s="185"/>
      <c r="N42" s="246"/>
      <c r="O42" s="186"/>
      <c r="P42" s="281"/>
      <c r="Q42" s="43"/>
      <c r="R42" s="10"/>
      <c r="S42" s="273">
        <f t="shared" si="1"/>
        <v>0.17</v>
      </c>
      <c r="T42" s="56">
        <f t="shared" si="2"/>
        <v>0</v>
      </c>
      <c r="AC42" s="77">
        <f t="shared" si="10"/>
        <v>0</v>
      </c>
      <c r="AL42" s="299">
        <f t="shared" si="3"/>
        <v>0</v>
      </c>
      <c r="AM42" s="299">
        <f t="shared" si="4"/>
        <v>0</v>
      </c>
      <c r="AN42" s="299">
        <f t="shared" si="5"/>
        <v>0</v>
      </c>
    </row>
    <row r="43" spans="1:40" ht="15.75" customHeight="1" x14ac:dyDescent="0.2">
      <c r="A43" s="10"/>
      <c r="B43" s="119">
        <f>פבר!B43</f>
        <v>0</v>
      </c>
      <c r="C43" s="139">
        <f t="shared" si="0"/>
        <v>0</v>
      </c>
      <c r="D43" s="333" t="str">
        <f>IF($C$7=פבר!$C$7,פבר!D43,IF($C$7=$AE$2,'שיקוף לעסק'!AA43,'שיקוף לעסק'!AE43))</f>
        <v>לא</v>
      </c>
      <c r="E43" s="334" t="str">
        <f>IF($C$7=פבר!$C$7,פבר!E43,IF($C$7=$AE$2,'שיקוף לעסק'!AB43,'שיקוף לעסק'!AF43))</f>
        <v>עסק</v>
      </c>
      <c r="F43" s="126">
        <f t="shared" si="6"/>
        <v>0</v>
      </c>
      <c r="G43" s="127">
        <f>IF($C$7=פבר!$C$7,פבר!G43,IF($C$7=$AE$2,'שיקוף לעסק'!AC43,'שיקוף לעסק'!AG43))</f>
        <v>0</v>
      </c>
      <c r="H43" s="123">
        <f t="shared" si="7"/>
        <v>0</v>
      </c>
      <c r="I43" s="128">
        <f>IF($C$7=פבר!$C$7,פבר!I43,IF($C$7=$AE$2,'שיקוף לעסק'!AD43,'שיקוף לעסק'!AH43))</f>
        <v>0</v>
      </c>
      <c r="J43" s="129">
        <f t="shared" si="8"/>
        <v>0</v>
      </c>
      <c r="K43" s="10"/>
      <c r="L43" s="177"/>
      <c r="M43" s="185"/>
      <c r="N43" s="246"/>
      <c r="O43" s="186"/>
      <c r="P43" s="281"/>
      <c r="Q43" s="43"/>
      <c r="R43" s="10"/>
      <c r="S43" s="273">
        <f t="shared" si="1"/>
        <v>0.17</v>
      </c>
      <c r="T43" s="56">
        <f t="shared" si="2"/>
        <v>0</v>
      </c>
      <c r="AC43" s="77">
        <f t="shared" si="10"/>
        <v>0</v>
      </c>
      <c r="AL43" s="299">
        <f t="shared" si="3"/>
        <v>0</v>
      </c>
      <c r="AM43" s="299">
        <f t="shared" si="4"/>
        <v>0</v>
      </c>
      <c r="AN43" s="299">
        <f t="shared" si="5"/>
        <v>0</v>
      </c>
    </row>
    <row r="44" spans="1:40" ht="15.75" customHeight="1" thickBot="1" x14ac:dyDescent="0.25">
      <c r="A44" s="10"/>
      <c r="B44" s="120">
        <f>פבר!B44</f>
        <v>0</v>
      </c>
      <c r="C44" s="140">
        <f t="shared" si="0"/>
        <v>0</v>
      </c>
      <c r="D44" s="333" t="str">
        <f>IF($C$7=פבר!$C$7,פבר!D44,IF($C$7=$AE$2,'שיקוף לעסק'!AA44,'שיקוף לעסק'!AE44))</f>
        <v>לא</v>
      </c>
      <c r="E44" s="334" t="str">
        <f>IF($C$7=פבר!$C$7,פבר!E44,IF($C$7=$AE$2,'שיקוף לעסק'!AB44,'שיקוף לעסק'!AF44))</f>
        <v>עסק</v>
      </c>
      <c r="F44" s="130">
        <f t="shared" si="6"/>
        <v>0</v>
      </c>
      <c r="G44" s="131">
        <f>IF($C$7=פבר!$C$7,פבר!G44,IF($C$7=$AE$2,'שיקוף לעסק'!AC44,'שיקוף לעסק'!AG44))</f>
        <v>0</v>
      </c>
      <c r="H44" s="132">
        <f t="shared" si="7"/>
        <v>0</v>
      </c>
      <c r="I44" s="133">
        <f>IF($C$7=פבר!$C$7,פבר!I44,IF($C$7=$AE$2,'שיקוף לעסק'!AD44,'שיקוף לעסק'!AH44))</f>
        <v>0</v>
      </c>
      <c r="J44" s="134">
        <f t="shared" si="8"/>
        <v>0</v>
      </c>
      <c r="K44" s="10"/>
      <c r="L44" s="177"/>
      <c r="M44" s="185"/>
      <c r="N44" s="246"/>
      <c r="O44" s="186"/>
      <c r="P44" s="281"/>
      <c r="Q44" s="43"/>
      <c r="R44" s="10"/>
      <c r="S44" s="273">
        <f t="shared" si="1"/>
        <v>0.17</v>
      </c>
      <c r="T44" s="56">
        <f t="shared" si="2"/>
        <v>0</v>
      </c>
      <c r="AC44" s="115">
        <f t="shared" si="10"/>
        <v>0</v>
      </c>
      <c r="AL44" s="299">
        <f t="shared" si="3"/>
        <v>0</v>
      </c>
      <c r="AM44" s="299">
        <f t="shared" si="4"/>
        <v>0</v>
      </c>
      <c r="AN44" s="299">
        <f t="shared" si="5"/>
        <v>0</v>
      </c>
    </row>
    <row r="45" spans="1:40" ht="15.75" customHeight="1" thickBot="1" x14ac:dyDescent="0.25">
      <c r="A45" s="10"/>
      <c r="B45" s="112" t="s">
        <v>49</v>
      </c>
      <c r="C45" s="87">
        <f>SUM(C11:C44)</f>
        <v>0</v>
      </c>
      <c r="D45" s="193"/>
      <c r="E45" s="318"/>
      <c r="F45" s="88">
        <f>SUM(F11:F44)</f>
        <v>0</v>
      </c>
      <c r="G45" s="21"/>
      <c r="H45" s="89">
        <f>SUM(H11:H44)</f>
        <v>0</v>
      </c>
      <c r="I45" s="21"/>
      <c r="J45" s="87">
        <f>SUM(J11:J44)</f>
        <v>0</v>
      </c>
      <c r="K45" s="10"/>
      <c r="L45" s="177"/>
      <c r="M45" s="185"/>
      <c r="N45" s="246"/>
      <c r="O45" s="186"/>
      <c r="P45" s="281"/>
      <c r="Q45" s="43"/>
      <c r="R45" s="10"/>
      <c r="S45" s="273">
        <f t="shared" si="1"/>
        <v>0.17</v>
      </c>
      <c r="T45" s="56">
        <f t="shared" si="2"/>
        <v>0</v>
      </c>
    </row>
    <row r="46" spans="1:40" ht="15.75" customHeight="1" x14ac:dyDescent="0.2">
      <c r="A46" s="10"/>
      <c r="B46" s="15"/>
      <c r="C46" s="38"/>
      <c r="D46" s="38"/>
      <c r="E46" s="38"/>
      <c r="F46" s="38"/>
      <c r="G46" s="38"/>
      <c r="H46" s="38"/>
      <c r="I46" s="38"/>
      <c r="J46" s="38"/>
      <c r="K46" s="10"/>
      <c r="L46" s="188"/>
      <c r="M46" s="185"/>
      <c r="N46" s="246"/>
      <c r="O46" s="185"/>
      <c r="P46" s="281"/>
      <c r="Q46" s="43"/>
      <c r="R46" s="10"/>
      <c r="S46" s="273">
        <f t="shared" si="1"/>
        <v>0.17</v>
      </c>
      <c r="T46" s="56">
        <f t="shared" si="2"/>
        <v>0</v>
      </c>
    </row>
    <row r="47" spans="1:40" ht="15.75" customHeight="1" x14ac:dyDescent="0.2">
      <c r="A47" s="10"/>
      <c r="K47" s="10"/>
      <c r="L47" s="177"/>
      <c r="M47" s="185"/>
      <c r="N47" s="246"/>
      <c r="O47" s="186"/>
      <c r="P47" s="281"/>
      <c r="Q47" s="43"/>
      <c r="R47" s="10"/>
      <c r="S47" s="273">
        <f t="shared" si="1"/>
        <v>0.17</v>
      </c>
      <c r="T47" s="56">
        <f t="shared" si="2"/>
        <v>0</v>
      </c>
    </row>
    <row r="48" spans="1:40" ht="15.75" customHeight="1" x14ac:dyDescent="0.2">
      <c r="A48" s="10"/>
      <c r="K48" s="10"/>
      <c r="L48" s="177"/>
      <c r="M48" s="185"/>
      <c r="N48" s="246"/>
      <c r="O48" s="186"/>
      <c r="P48" s="281"/>
      <c r="Q48" s="43"/>
      <c r="R48" s="10"/>
      <c r="S48" s="273">
        <f t="shared" si="1"/>
        <v>0.17</v>
      </c>
      <c r="T48" s="56">
        <f t="shared" si="2"/>
        <v>0</v>
      </c>
    </row>
    <row r="49" spans="12:20" x14ac:dyDescent="0.2">
      <c r="L49" s="177"/>
      <c r="M49" s="185"/>
      <c r="N49" s="246"/>
      <c r="O49" s="186"/>
      <c r="P49" s="281"/>
      <c r="Q49" s="43"/>
      <c r="S49" s="273">
        <f t="shared" si="1"/>
        <v>0.17</v>
      </c>
      <c r="T49" s="56">
        <f t="shared" si="2"/>
        <v>0</v>
      </c>
    </row>
    <row r="50" spans="12:20" x14ac:dyDescent="0.2">
      <c r="L50" s="177"/>
      <c r="M50" s="185"/>
      <c r="N50" s="246"/>
      <c r="O50" s="186"/>
      <c r="P50" s="281"/>
      <c r="Q50" s="43"/>
      <c r="S50" s="273">
        <f t="shared" si="1"/>
        <v>0.17</v>
      </c>
      <c r="T50" s="56">
        <f t="shared" si="2"/>
        <v>0</v>
      </c>
    </row>
    <row r="51" spans="12:20" x14ac:dyDescent="0.2">
      <c r="L51" s="177"/>
      <c r="M51" s="185"/>
      <c r="N51" s="246"/>
      <c r="O51" s="186"/>
      <c r="P51" s="281"/>
      <c r="Q51" s="43"/>
      <c r="S51" s="273">
        <f t="shared" si="1"/>
        <v>0.17</v>
      </c>
      <c r="T51" s="56">
        <f t="shared" si="2"/>
        <v>0</v>
      </c>
    </row>
    <row r="52" spans="12:20" x14ac:dyDescent="0.2">
      <c r="L52" s="177"/>
      <c r="M52" s="185"/>
      <c r="N52" s="246"/>
      <c r="O52" s="186"/>
      <c r="P52" s="281"/>
      <c r="Q52" s="43"/>
      <c r="S52" s="273">
        <f t="shared" si="1"/>
        <v>0.17</v>
      </c>
      <c r="T52" s="56">
        <f t="shared" si="2"/>
        <v>0</v>
      </c>
    </row>
    <row r="53" spans="12:20" x14ac:dyDescent="0.2">
      <c r="L53" s="177"/>
      <c r="M53" s="185"/>
      <c r="N53" s="246"/>
      <c r="O53" s="186"/>
      <c r="P53" s="281"/>
      <c r="Q53" s="43"/>
      <c r="S53" s="273">
        <f t="shared" si="1"/>
        <v>0.17</v>
      </c>
      <c r="T53" s="56">
        <f t="shared" si="2"/>
        <v>0</v>
      </c>
    </row>
    <row r="54" spans="12:20" x14ac:dyDescent="0.2">
      <c r="L54" s="177"/>
      <c r="M54" s="185"/>
      <c r="N54" s="246"/>
      <c r="O54" s="186"/>
      <c r="P54" s="281"/>
      <c r="Q54" s="43"/>
      <c r="S54" s="273">
        <f t="shared" si="1"/>
        <v>0.17</v>
      </c>
      <c r="T54" s="56">
        <f t="shared" si="2"/>
        <v>0</v>
      </c>
    </row>
    <row r="55" spans="12:20" x14ac:dyDescent="0.2">
      <c r="L55" s="177"/>
      <c r="M55" s="185"/>
      <c r="N55" s="246"/>
      <c r="O55" s="186"/>
      <c r="P55" s="281"/>
      <c r="Q55" s="43"/>
      <c r="S55" s="273">
        <f t="shared" si="1"/>
        <v>0.17</v>
      </c>
      <c r="T55" s="56">
        <f t="shared" si="2"/>
        <v>0</v>
      </c>
    </row>
    <row r="56" spans="12:20" x14ac:dyDescent="0.2">
      <c r="L56" s="177"/>
      <c r="M56" s="185"/>
      <c r="N56" s="246"/>
      <c r="O56" s="186"/>
      <c r="P56" s="281"/>
      <c r="Q56" s="43"/>
      <c r="S56" s="273">
        <f t="shared" si="1"/>
        <v>0.17</v>
      </c>
      <c r="T56" s="56">
        <f t="shared" si="2"/>
        <v>0</v>
      </c>
    </row>
    <row r="57" spans="12:20" x14ac:dyDescent="0.2">
      <c r="L57" s="177"/>
      <c r="M57" s="185"/>
      <c r="N57" s="246"/>
      <c r="O57" s="186"/>
      <c r="P57" s="281"/>
      <c r="Q57" s="43"/>
      <c r="S57" s="273">
        <f t="shared" si="1"/>
        <v>0.17</v>
      </c>
      <c r="T57" s="56">
        <f t="shared" si="2"/>
        <v>0</v>
      </c>
    </row>
    <row r="58" spans="12:20" x14ac:dyDescent="0.2">
      <c r="L58" s="177"/>
      <c r="M58" s="185"/>
      <c r="N58" s="246"/>
      <c r="O58" s="186"/>
      <c r="P58" s="281"/>
      <c r="Q58" s="43"/>
      <c r="S58" s="273">
        <f t="shared" si="1"/>
        <v>0.17</v>
      </c>
      <c r="T58" s="56">
        <f t="shared" si="2"/>
        <v>0</v>
      </c>
    </row>
    <row r="59" spans="12:20" x14ac:dyDescent="0.2">
      <c r="L59" s="177"/>
      <c r="M59" s="185"/>
      <c r="N59" s="246"/>
      <c r="O59" s="186"/>
      <c r="P59" s="281"/>
      <c r="Q59" s="43"/>
      <c r="S59" s="273">
        <f t="shared" si="1"/>
        <v>0.17</v>
      </c>
      <c r="T59" s="56">
        <f t="shared" si="2"/>
        <v>0</v>
      </c>
    </row>
    <row r="60" spans="12:20" x14ac:dyDescent="0.2">
      <c r="L60" s="177"/>
      <c r="M60" s="185"/>
      <c r="N60" s="246"/>
      <c r="O60" s="186"/>
      <c r="P60" s="281"/>
      <c r="Q60" s="43"/>
      <c r="S60" s="273">
        <f t="shared" si="1"/>
        <v>0.17</v>
      </c>
      <c r="T60" s="56">
        <f t="shared" si="2"/>
        <v>0</v>
      </c>
    </row>
    <row r="61" spans="12:20" x14ac:dyDescent="0.2">
      <c r="L61" s="177"/>
      <c r="M61" s="185"/>
      <c r="N61" s="246"/>
      <c r="O61" s="186"/>
      <c r="P61" s="281"/>
      <c r="Q61" s="43"/>
      <c r="S61" s="273">
        <f t="shared" si="1"/>
        <v>0.17</v>
      </c>
      <c r="T61" s="56">
        <f t="shared" si="2"/>
        <v>0</v>
      </c>
    </row>
    <row r="62" spans="12:20" x14ac:dyDescent="0.2">
      <c r="L62" s="177"/>
      <c r="M62" s="185"/>
      <c r="N62" s="246"/>
      <c r="O62" s="186"/>
      <c r="P62" s="281"/>
      <c r="Q62" s="43"/>
      <c r="S62" s="273">
        <f t="shared" si="1"/>
        <v>0.17</v>
      </c>
      <c r="T62" s="56">
        <f t="shared" si="2"/>
        <v>0</v>
      </c>
    </row>
    <row r="63" spans="12:20" x14ac:dyDescent="0.2">
      <c r="L63" s="177"/>
      <c r="M63" s="185"/>
      <c r="N63" s="246"/>
      <c r="O63" s="186"/>
      <c r="P63" s="281"/>
      <c r="Q63" s="43"/>
      <c r="S63" s="273">
        <f t="shared" si="1"/>
        <v>0.17</v>
      </c>
      <c r="T63" s="56">
        <f t="shared" si="2"/>
        <v>0</v>
      </c>
    </row>
    <row r="64" spans="12:20" x14ac:dyDescent="0.2">
      <c r="L64" s="177"/>
      <c r="M64" s="185"/>
      <c r="N64" s="246"/>
      <c r="O64" s="186"/>
      <c r="P64" s="281"/>
      <c r="Q64" s="43"/>
      <c r="S64" s="273">
        <f t="shared" si="1"/>
        <v>0.17</v>
      </c>
      <c r="T64" s="56">
        <f t="shared" si="2"/>
        <v>0</v>
      </c>
    </row>
    <row r="65" spans="12:20" x14ac:dyDescent="0.2">
      <c r="L65" s="177"/>
      <c r="M65" s="185"/>
      <c r="N65" s="246"/>
      <c r="O65" s="186"/>
      <c r="P65" s="281"/>
      <c r="Q65" s="43"/>
      <c r="S65" s="273">
        <f t="shared" si="1"/>
        <v>0.17</v>
      </c>
      <c r="T65" s="56">
        <f t="shared" si="2"/>
        <v>0</v>
      </c>
    </row>
    <row r="66" spans="12:20" x14ac:dyDescent="0.2">
      <c r="L66" s="177"/>
      <c r="M66" s="185"/>
      <c r="N66" s="246"/>
      <c r="O66" s="186"/>
      <c r="P66" s="281"/>
      <c r="Q66" s="43"/>
      <c r="S66" s="273">
        <f t="shared" si="1"/>
        <v>0.17</v>
      </c>
      <c r="T66" s="56">
        <f t="shared" si="2"/>
        <v>0</v>
      </c>
    </row>
    <row r="67" spans="12:20" x14ac:dyDescent="0.2">
      <c r="L67" s="177"/>
      <c r="M67" s="185"/>
      <c r="N67" s="246"/>
      <c r="O67" s="186"/>
      <c r="P67" s="281"/>
      <c r="Q67" s="43"/>
      <c r="S67" s="273">
        <f t="shared" si="1"/>
        <v>0.17</v>
      </c>
      <c r="T67" s="56">
        <f t="shared" si="2"/>
        <v>0</v>
      </c>
    </row>
    <row r="68" spans="12:20" x14ac:dyDescent="0.2">
      <c r="L68" s="177"/>
      <c r="M68" s="185"/>
      <c r="N68" s="246"/>
      <c r="O68" s="186"/>
      <c r="P68" s="281"/>
      <c r="Q68" s="43"/>
      <c r="S68" s="273">
        <f t="shared" si="1"/>
        <v>0.17</v>
      </c>
      <c r="T68" s="56">
        <f t="shared" si="2"/>
        <v>0</v>
      </c>
    </row>
    <row r="69" spans="12:20" x14ac:dyDescent="0.2">
      <c r="L69" s="177"/>
      <c r="M69" s="185"/>
      <c r="N69" s="246"/>
      <c r="O69" s="186"/>
      <c r="P69" s="281"/>
      <c r="Q69" s="43"/>
      <c r="S69" s="273">
        <f t="shared" si="1"/>
        <v>0.17</v>
      </c>
      <c r="T69" s="56">
        <f t="shared" si="2"/>
        <v>0</v>
      </c>
    </row>
    <row r="70" spans="12:20" x14ac:dyDescent="0.2">
      <c r="L70" s="177"/>
      <c r="M70" s="185"/>
      <c r="N70" s="246"/>
      <c r="O70" s="186"/>
      <c r="P70" s="281"/>
      <c r="Q70" s="43"/>
      <c r="S70" s="273">
        <f t="shared" si="1"/>
        <v>0.17</v>
      </c>
      <c r="T70" s="56">
        <f t="shared" si="2"/>
        <v>0</v>
      </c>
    </row>
    <row r="71" spans="12:20" x14ac:dyDescent="0.2">
      <c r="L71" s="177"/>
      <c r="M71" s="185"/>
      <c r="N71" s="246"/>
      <c r="O71" s="186"/>
      <c r="P71" s="281"/>
      <c r="Q71" s="43"/>
      <c r="S71" s="273">
        <f t="shared" si="1"/>
        <v>0.17</v>
      </c>
      <c r="T71" s="56">
        <f t="shared" si="2"/>
        <v>0</v>
      </c>
    </row>
    <row r="72" spans="12:20" x14ac:dyDescent="0.2">
      <c r="L72" s="177"/>
      <c r="M72" s="185"/>
      <c r="N72" s="246"/>
      <c r="O72" s="186"/>
      <c r="P72" s="281"/>
      <c r="Q72" s="43"/>
      <c r="S72" s="273">
        <f t="shared" si="1"/>
        <v>0.17</v>
      </c>
      <c r="T72" s="56">
        <f t="shared" si="2"/>
        <v>0</v>
      </c>
    </row>
    <row r="73" spans="12:20" x14ac:dyDescent="0.2">
      <c r="L73" s="177"/>
      <c r="M73" s="185"/>
      <c r="N73" s="246"/>
      <c r="O73" s="186"/>
      <c r="P73" s="281"/>
      <c r="Q73" s="43"/>
      <c r="S73" s="273">
        <f t="shared" si="1"/>
        <v>0.17</v>
      </c>
      <c r="T73" s="56">
        <f t="shared" si="2"/>
        <v>0</v>
      </c>
    </row>
    <row r="74" spans="12:20" x14ac:dyDescent="0.2">
      <c r="L74" s="177"/>
      <c r="M74" s="185"/>
      <c r="N74" s="246"/>
      <c r="O74" s="186"/>
      <c r="P74" s="281"/>
      <c r="Q74" s="43"/>
      <c r="S74" s="273">
        <f t="shared" si="1"/>
        <v>0.17</v>
      </c>
      <c r="T74" s="56">
        <f t="shared" si="2"/>
        <v>0</v>
      </c>
    </row>
    <row r="75" spans="12:20" x14ac:dyDescent="0.2">
      <c r="L75" s="177"/>
      <c r="M75" s="185"/>
      <c r="N75" s="246"/>
      <c r="O75" s="186"/>
      <c r="P75" s="281"/>
      <c r="Q75" s="43"/>
      <c r="S75" s="273">
        <f t="shared" ref="S75:S138" si="11">$AG$2</f>
        <v>0.17</v>
      </c>
      <c r="T75" s="56">
        <f t="shared" ref="T75:T138" si="12">IF(M75=$AC$10,N75-N75/(1+S75),0)</f>
        <v>0</v>
      </c>
    </row>
    <row r="76" spans="12:20" x14ac:dyDescent="0.2">
      <c r="L76" s="177"/>
      <c r="M76" s="185"/>
      <c r="N76" s="246"/>
      <c r="O76" s="186"/>
      <c r="P76" s="281"/>
      <c r="Q76" s="43"/>
      <c r="S76" s="273">
        <f t="shared" si="11"/>
        <v>0.17</v>
      </c>
      <c r="T76" s="56">
        <f t="shared" si="12"/>
        <v>0</v>
      </c>
    </row>
    <row r="77" spans="12:20" x14ac:dyDescent="0.2">
      <c r="L77" s="177"/>
      <c r="M77" s="185"/>
      <c r="N77" s="246"/>
      <c r="O77" s="186"/>
      <c r="P77" s="281"/>
      <c r="Q77" s="43"/>
      <c r="S77" s="273">
        <f t="shared" si="11"/>
        <v>0.17</v>
      </c>
      <c r="T77" s="56">
        <f t="shared" si="12"/>
        <v>0</v>
      </c>
    </row>
    <row r="78" spans="12:20" x14ac:dyDescent="0.2">
      <c r="L78" s="177"/>
      <c r="M78" s="185"/>
      <c r="N78" s="246"/>
      <c r="O78" s="186"/>
      <c r="P78" s="281"/>
      <c r="Q78" s="43"/>
      <c r="S78" s="273">
        <f t="shared" si="11"/>
        <v>0.17</v>
      </c>
      <c r="T78" s="56">
        <f t="shared" si="12"/>
        <v>0</v>
      </c>
    </row>
    <row r="79" spans="12:20" x14ac:dyDescent="0.2">
      <c r="L79" s="188"/>
      <c r="M79" s="185"/>
      <c r="N79" s="246"/>
      <c r="O79" s="185"/>
      <c r="P79" s="281"/>
      <c r="Q79" s="43"/>
      <c r="S79" s="273">
        <f t="shared" si="11"/>
        <v>0.17</v>
      </c>
      <c r="T79" s="56">
        <f t="shared" si="12"/>
        <v>0</v>
      </c>
    </row>
    <row r="80" spans="12:20" x14ac:dyDescent="0.2">
      <c r="L80" s="177"/>
      <c r="M80" s="185"/>
      <c r="N80" s="246"/>
      <c r="O80" s="186"/>
      <c r="P80" s="281"/>
      <c r="Q80" s="43"/>
      <c r="S80" s="273">
        <f t="shared" si="11"/>
        <v>0.17</v>
      </c>
      <c r="T80" s="56">
        <f t="shared" si="12"/>
        <v>0</v>
      </c>
    </row>
    <row r="81" spans="12:20" x14ac:dyDescent="0.2">
      <c r="L81" s="177"/>
      <c r="M81" s="185"/>
      <c r="N81" s="246"/>
      <c r="O81" s="186"/>
      <c r="P81" s="281"/>
      <c r="Q81" s="43"/>
      <c r="S81" s="273">
        <f t="shared" si="11"/>
        <v>0.17</v>
      </c>
      <c r="T81" s="56">
        <f t="shared" si="12"/>
        <v>0</v>
      </c>
    </row>
    <row r="82" spans="12:20" x14ac:dyDescent="0.2">
      <c r="L82" s="177"/>
      <c r="M82" s="185"/>
      <c r="N82" s="246"/>
      <c r="O82" s="186"/>
      <c r="P82" s="281"/>
      <c r="Q82" s="43"/>
      <c r="S82" s="273">
        <f t="shared" si="11"/>
        <v>0.17</v>
      </c>
      <c r="T82" s="56">
        <f t="shared" si="12"/>
        <v>0</v>
      </c>
    </row>
    <row r="83" spans="12:20" x14ac:dyDescent="0.2">
      <c r="L83" s="177"/>
      <c r="M83" s="185"/>
      <c r="N83" s="246"/>
      <c r="O83" s="186"/>
      <c r="P83" s="281"/>
      <c r="Q83" s="43"/>
      <c r="S83" s="273">
        <f t="shared" si="11"/>
        <v>0.17</v>
      </c>
      <c r="T83" s="56">
        <f t="shared" si="12"/>
        <v>0</v>
      </c>
    </row>
    <row r="84" spans="12:20" x14ac:dyDescent="0.2">
      <c r="L84" s="177"/>
      <c r="M84" s="185"/>
      <c r="N84" s="246"/>
      <c r="O84" s="186"/>
      <c r="P84" s="281"/>
      <c r="Q84" s="43"/>
      <c r="S84" s="273">
        <f t="shared" si="11"/>
        <v>0.17</v>
      </c>
      <c r="T84" s="56">
        <f t="shared" si="12"/>
        <v>0</v>
      </c>
    </row>
    <row r="85" spans="12:20" x14ac:dyDescent="0.2">
      <c r="L85" s="177"/>
      <c r="M85" s="185"/>
      <c r="N85" s="246"/>
      <c r="O85" s="186"/>
      <c r="P85" s="281"/>
      <c r="Q85" s="43"/>
      <c r="S85" s="273">
        <f t="shared" si="11"/>
        <v>0.17</v>
      </c>
      <c r="T85" s="56">
        <f t="shared" si="12"/>
        <v>0</v>
      </c>
    </row>
    <row r="86" spans="12:20" x14ac:dyDescent="0.2">
      <c r="L86" s="177"/>
      <c r="M86" s="185"/>
      <c r="N86" s="246"/>
      <c r="O86" s="186"/>
      <c r="P86" s="281"/>
      <c r="Q86" s="43"/>
      <c r="S86" s="273">
        <f t="shared" si="11"/>
        <v>0.17</v>
      </c>
      <c r="T86" s="56">
        <f t="shared" si="12"/>
        <v>0</v>
      </c>
    </row>
    <row r="87" spans="12:20" x14ac:dyDescent="0.2">
      <c r="L87" s="177"/>
      <c r="M87" s="185"/>
      <c r="N87" s="246"/>
      <c r="O87" s="186"/>
      <c r="P87" s="281"/>
      <c r="Q87" s="43"/>
      <c r="S87" s="273">
        <f t="shared" si="11"/>
        <v>0.17</v>
      </c>
      <c r="T87" s="56">
        <f t="shared" si="12"/>
        <v>0</v>
      </c>
    </row>
    <row r="88" spans="12:20" x14ac:dyDescent="0.2">
      <c r="L88" s="177"/>
      <c r="M88" s="185"/>
      <c r="N88" s="246"/>
      <c r="O88" s="186"/>
      <c r="P88" s="281"/>
      <c r="Q88" s="43"/>
      <c r="S88" s="273">
        <f t="shared" si="11"/>
        <v>0.17</v>
      </c>
      <c r="T88" s="56">
        <f t="shared" si="12"/>
        <v>0</v>
      </c>
    </row>
    <row r="89" spans="12:20" x14ac:dyDescent="0.2">
      <c r="L89" s="177"/>
      <c r="M89" s="185"/>
      <c r="N89" s="246"/>
      <c r="O89" s="186"/>
      <c r="P89" s="281"/>
      <c r="Q89" s="43"/>
      <c r="S89" s="273">
        <f t="shared" si="11"/>
        <v>0.17</v>
      </c>
      <c r="T89" s="56">
        <f t="shared" si="12"/>
        <v>0</v>
      </c>
    </row>
    <row r="90" spans="12:20" x14ac:dyDescent="0.2">
      <c r="L90" s="177"/>
      <c r="M90" s="185"/>
      <c r="N90" s="246"/>
      <c r="O90" s="186"/>
      <c r="P90" s="281"/>
      <c r="Q90" s="43"/>
      <c r="S90" s="273">
        <f t="shared" si="11"/>
        <v>0.17</v>
      </c>
      <c r="T90" s="56">
        <f t="shared" si="12"/>
        <v>0</v>
      </c>
    </row>
    <row r="91" spans="12:20" x14ac:dyDescent="0.2">
      <c r="L91" s="177"/>
      <c r="M91" s="185"/>
      <c r="N91" s="246"/>
      <c r="O91" s="186"/>
      <c r="P91" s="281"/>
      <c r="Q91" s="43"/>
      <c r="S91" s="273">
        <f t="shared" si="11"/>
        <v>0.17</v>
      </c>
      <c r="T91" s="56">
        <f t="shared" si="12"/>
        <v>0</v>
      </c>
    </row>
    <row r="92" spans="12:20" x14ac:dyDescent="0.2">
      <c r="L92" s="177"/>
      <c r="M92" s="185"/>
      <c r="N92" s="246"/>
      <c r="O92" s="186"/>
      <c r="P92" s="281"/>
      <c r="Q92" s="43"/>
      <c r="S92" s="273">
        <f t="shared" si="11"/>
        <v>0.17</v>
      </c>
      <c r="T92" s="56">
        <f t="shared" si="12"/>
        <v>0</v>
      </c>
    </row>
    <row r="93" spans="12:20" x14ac:dyDescent="0.2">
      <c r="L93" s="177"/>
      <c r="M93" s="185"/>
      <c r="N93" s="246"/>
      <c r="O93" s="186"/>
      <c r="P93" s="281"/>
      <c r="Q93" s="43"/>
      <c r="S93" s="273">
        <f t="shared" si="11"/>
        <v>0.17</v>
      </c>
      <c r="T93" s="56">
        <f t="shared" si="12"/>
        <v>0</v>
      </c>
    </row>
    <row r="94" spans="12:20" x14ac:dyDescent="0.2">
      <c r="L94" s="177"/>
      <c r="M94" s="185"/>
      <c r="N94" s="246"/>
      <c r="O94" s="186"/>
      <c r="P94" s="281"/>
      <c r="Q94" s="43"/>
      <c r="S94" s="273">
        <f t="shared" si="11"/>
        <v>0.17</v>
      </c>
      <c r="T94" s="56">
        <f t="shared" si="12"/>
        <v>0</v>
      </c>
    </row>
    <row r="95" spans="12:20" x14ac:dyDescent="0.2">
      <c r="L95" s="177"/>
      <c r="M95" s="185"/>
      <c r="N95" s="246"/>
      <c r="O95" s="186"/>
      <c r="P95" s="281"/>
      <c r="Q95" s="43"/>
      <c r="S95" s="273">
        <f t="shared" si="11"/>
        <v>0.17</v>
      </c>
      <c r="T95" s="56">
        <f t="shared" si="12"/>
        <v>0</v>
      </c>
    </row>
    <row r="96" spans="12:20" x14ac:dyDescent="0.2">
      <c r="L96" s="177"/>
      <c r="M96" s="185"/>
      <c r="N96" s="246"/>
      <c r="O96" s="186"/>
      <c r="P96" s="281"/>
      <c r="Q96" s="43"/>
      <c r="S96" s="273">
        <f t="shared" si="11"/>
        <v>0.17</v>
      </c>
      <c r="T96" s="56">
        <f t="shared" si="12"/>
        <v>0</v>
      </c>
    </row>
    <row r="97" spans="12:20" x14ac:dyDescent="0.2">
      <c r="L97" s="177"/>
      <c r="M97" s="185"/>
      <c r="N97" s="246"/>
      <c r="O97" s="186"/>
      <c r="P97" s="281"/>
      <c r="Q97" s="43"/>
      <c r="S97" s="273">
        <f t="shared" si="11"/>
        <v>0.17</v>
      </c>
      <c r="T97" s="56">
        <f t="shared" si="12"/>
        <v>0</v>
      </c>
    </row>
    <row r="98" spans="12:20" x14ac:dyDescent="0.2">
      <c r="L98" s="177"/>
      <c r="M98" s="185"/>
      <c r="N98" s="246"/>
      <c r="O98" s="186"/>
      <c r="P98" s="281"/>
      <c r="Q98" s="43"/>
      <c r="S98" s="273">
        <f t="shared" si="11"/>
        <v>0.17</v>
      </c>
      <c r="T98" s="56">
        <f t="shared" si="12"/>
        <v>0</v>
      </c>
    </row>
    <row r="99" spans="12:20" x14ac:dyDescent="0.2">
      <c r="L99" s="177"/>
      <c r="M99" s="185"/>
      <c r="N99" s="246"/>
      <c r="O99" s="186"/>
      <c r="P99" s="281"/>
      <c r="Q99" s="43"/>
      <c r="S99" s="273">
        <f t="shared" si="11"/>
        <v>0.17</v>
      </c>
      <c r="T99" s="56">
        <f t="shared" si="12"/>
        <v>0</v>
      </c>
    </row>
    <row r="100" spans="12:20" x14ac:dyDescent="0.2">
      <c r="L100" s="177"/>
      <c r="M100" s="185"/>
      <c r="N100" s="246"/>
      <c r="O100" s="186"/>
      <c r="P100" s="281"/>
      <c r="Q100" s="43"/>
      <c r="S100" s="273">
        <f t="shared" si="11"/>
        <v>0.17</v>
      </c>
      <c r="T100" s="56">
        <f t="shared" si="12"/>
        <v>0</v>
      </c>
    </row>
    <row r="101" spans="12:20" x14ac:dyDescent="0.2">
      <c r="L101" s="177"/>
      <c r="M101" s="185"/>
      <c r="N101" s="246"/>
      <c r="O101" s="186"/>
      <c r="P101" s="281"/>
      <c r="Q101" s="43"/>
      <c r="S101" s="273">
        <f t="shared" si="11"/>
        <v>0.17</v>
      </c>
      <c r="T101" s="56">
        <f t="shared" si="12"/>
        <v>0</v>
      </c>
    </row>
    <row r="102" spans="12:20" x14ac:dyDescent="0.2">
      <c r="L102" s="177"/>
      <c r="M102" s="185"/>
      <c r="N102" s="246"/>
      <c r="O102" s="186"/>
      <c r="P102" s="281"/>
      <c r="Q102" s="43"/>
      <c r="S102" s="273">
        <f t="shared" si="11"/>
        <v>0.17</v>
      </c>
      <c r="T102" s="56">
        <f t="shared" si="12"/>
        <v>0</v>
      </c>
    </row>
    <row r="103" spans="12:20" x14ac:dyDescent="0.2">
      <c r="L103" s="177"/>
      <c r="M103" s="185"/>
      <c r="N103" s="246"/>
      <c r="O103" s="186"/>
      <c r="P103" s="281"/>
      <c r="Q103" s="43"/>
      <c r="S103" s="273">
        <f t="shared" si="11"/>
        <v>0.17</v>
      </c>
      <c r="T103" s="56">
        <f t="shared" si="12"/>
        <v>0</v>
      </c>
    </row>
    <row r="104" spans="12:20" x14ac:dyDescent="0.2">
      <c r="L104" s="177"/>
      <c r="M104" s="185"/>
      <c r="N104" s="246"/>
      <c r="O104" s="186"/>
      <c r="P104" s="281"/>
      <c r="Q104" s="43"/>
      <c r="S104" s="273">
        <f t="shared" si="11"/>
        <v>0.17</v>
      </c>
      <c r="T104" s="56">
        <f t="shared" si="12"/>
        <v>0</v>
      </c>
    </row>
    <row r="105" spans="12:20" x14ac:dyDescent="0.2">
      <c r="L105" s="177"/>
      <c r="M105" s="185"/>
      <c r="N105" s="246"/>
      <c r="O105" s="186"/>
      <c r="P105" s="281"/>
      <c r="Q105" s="43"/>
      <c r="S105" s="273">
        <f t="shared" si="11"/>
        <v>0.17</v>
      </c>
      <c r="T105" s="56">
        <f t="shared" si="12"/>
        <v>0</v>
      </c>
    </row>
    <row r="106" spans="12:20" x14ac:dyDescent="0.2">
      <c r="L106" s="177"/>
      <c r="M106" s="185"/>
      <c r="N106" s="246"/>
      <c r="O106" s="186"/>
      <c r="P106" s="281"/>
      <c r="Q106" s="43"/>
      <c r="S106" s="273">
        <f t="shared" si="11"/>
        <v>0.17</v>
      </c>
      <c r="T106" s="56">
        <f t="shared" si="12"/>
        <v>0</v>
      </c>
    </row>
    <row r="107" spans="12:20" x14ac:dyDescent="0.2">
      <c r="L107" s="177"/>
      <c r="M107" s="185"/>
      <c r="N107" s="246"/>
      <c r="O107" s="186"/>
      <c r="P107" s="281"/>
      <c r="Q107" s="43"/>
      <c r="S107" s="273">
        <f t="shared" si="11"/>
        <v>0.17</v>
      </c>
      <c r="T107" s="56">
        <f t="shared" si="12"/>
        <v>0</v>
      </c>
    </row>
    <row r="108" spans="12:20" x14ac:dyDescent="0.2">
      <c r="L108" s="177"/>
      <c r="M108" s="185"/>
      <c r="N108" s="246"/>
      <c r="O108" s="186"/>
      <c r="P108" s="281"/>
      <c r="Q108" s="43"/>
      <c r="S108" s="273">
        <f t="shared" si="11"/>
        <v>0.17</v>
      </c>
      <c r="T108" s="56">
        <f t="shared" si="12"/>
        <v>0</v>
      </c>
    </row>
    <row r="109" spans="12:20" x14ac:dyDescent="0.2">
      <c r="L109" s="177"/>
      <c r="M109" s="185"/>
      <c r="N109" s="246"/>
      <c r="O109" s="186"/>
      <c r="P109" s="281"/>
      <c r="Q109" s="43"/>
      <c r="S109" s="273">
        <f t="shared" si="11"/>
        <v>0.17</v>
      </c>
      <c r="T109" s="56">
        <f t="shared" si="12"/>
        <v>0</v>
      </c>
    </row>
    <row r="110" spans="12:20" x14ac:dyDescent="0.2">
      <c r="L110" s="177"/>
      <c r="M110" s="185"/>
      <c r="N110" s="246"/>
      <c r="O110" s="186"/>
      <c r="P110" s="281"/>
      <c r="Q110" s="43"/>
      <c r="S110" s="273">
        <f t="shared" si="11"/>
        <v>0.17</v>
      </c>
      <c r="T110" s="56">
        <f t="shared" si="12"/>
        <v>0</v>
      </c>
    </row>
    <row r="111" spans="12:20" x14ac:dyDescent="0.2">
      <c r="L111" s="177"/>
      <c r="M111" s="185"/>
      <c r="N111" s="246"/>
      <c r="O111" s="186"/>
      <c r="P111" s="281"/>
      <c r="Q111" s="43"/>
      <c r="S111" s="273">
        <f t="shared" si="11"/>
        <v>0.17</v>
      </c>
      <c r="T111" s="56">
        <f t="shared" si="12"/>
        <v>0</v>
      </c>
    </row>
    <row r="112" spans="12:20" x14ac:dyDescent="0.2">
      <c r="L112" s="177"/>
      <c r="M112" s="185"/>
      <c r="N112" s="246"/>
      <c r="O112" s="186"/>
      <c r="P112" s="281"/>
      <c r="Q112" s="43"/>
      <c r="S112" s="273">
        <f t="shared" si="11"/>
        <v>0.17</v>
      </c>
      <c r="T112" s="56">
        <f t="shared" si="12"/>
        <v>0</v>
      </c>
    </row>
    <row r="113" spans="12:20" x14ac:dyDescent="0.2">
      <c r="L113" s="188"/>
      <c r="M113" s="185"/>
      <c r="N113" s="246"/>
      <c r="O113" s="185"/>
      <c r="P113" s="281"/>
      <c r="Q113" s="43"/>
      <c r="S113" s="273">
        <f t="shared" si="11"/>
        <v>0.17</v>
      </c>
      <c r="T113" s="56">
        <f t="shared" si="12"/>
        <v>0</v>
      </c>
    </row>
    <row r="114" spans="12:20" x14ac:dyDescent="0.2">
      <c r="L114" s="177"/>
      <c r="M114" s="185"/>
      <c r="N114" s="246"/>
      <c r="O114" s="186"/>
      <c r="P114" s="281"/>
      <c r="Q114" s="43"/>
      <c r="S114" s="273">
        <f t="shared" si="11"/>
        <v>0.17</v>
      </c>
      <c r="T114" s="56">
        <f t="shared" si="12"/>
        <v>0</v>
      </c>
    </row>
    <row r="115" spans="12:20" x14ac:dyDescent="0.2">
      <c r="L115" s="177"/>
      <c r="M115" s="185"/>
      <c r="N115" s="246"/>
      <c r="O115" s="186"/>
      <c r="P115" s="281"/>
      <c r="Q115" s="43"/>
      <c r="S115" s="273">
        <f t="shared" si="11"/>
        <v>0.17</v>
      </c>
      <c r="T115" s="56">
        <f t="shared" si="12"/>
        <v>0</v>
      </c>
    </row>
    <row r="116" spans="12:20" x14ac:dyDescent="0.2">
      <c r="L116" s="177"/>
      <c r="M116" s="185"/>
      <c r="N116" s="246"/>
      <c r="O116" s="186"/>
      <c r="P116" s="281"/>
      <c r="Q116" s="43"/>
      <c r="S116" s="273">
        <f t="shared" si="11"/>
        <v>0.17</v>
      </c>
      <c r="T116" s="56">
        <f t="shared" si="12"/>
        <v>0</v>
      </c>
    </row>
    <row r="117" spans="12:20" x14ac:dyDescent="0.2">
      <c r="L117" s="177"/>
      <c r="M117" s="185"/>
      <c r="N117" s="246"/>
      <c r="O117" s="186"/>
      <c r="P117" s="281"/>
      <c r="Q117" s="43"/>
      <c r="S117" s="273">
        <f t="shared" si="11"/>
        <v>0.17</v>
      </c>
      <c r="T117" s="56">
        <f t="shared" si="12"/>
        <v>0</v>
      </c>
    </row>
    <row r="118" spans="12:20" x14ac:dyDescent="0.2">
      <c r="L118" s="177"/>
      <c r="M118" s="185"/>
      <c r="N118" s="246"/>
      <c r="O118" s="186"/>
      <c r="P118" s="281"/>
      <c r="Q118" s="43"/>
      <c r="S118" s="273">
        <f t="shared" si="11"/>
        <v>0.17</v>
      </c>
      <c r="T118" s="56">
        <f t="shared" si="12"/>
        <v>0</v>
      </c>
    </row>
    <row r="119" spans="12:20" x14ac:dyDescent="0.2">
      <c r="L119" s="177"/>
      <c r="M119" s="185"/>
      <c r="N119" s="246"/>
      <c r="O119" s="186"/>
      <c r="P119" s="281"/>
      <c r="Q119" s="43"/>
      <c r="S119" s="273">
        <f t="shared" si="11"/>
        <v>0.17</v>
      </c>
      <c r="T119" s="56">
        <f t="shared" si="12"/>
        <v>0</v>
      </c>
    </row>
    <row r="120" spans="12:20" x14ac:dyDescent="0.2">
      <c r="L120" s="177"/>
      <c r="M120" s="185"/>
      <c r="N120" s="246"/>
      <c r="O120" s="186"/>
      <c r="P120" s="281"/>
      <c r="Q120" s="43"/>
      <c r="S120" s="273">
        <f t="shared" si="11"/>
        <v>0.17</v>
      </c>
      <c r="T120" s="56">
        <f t="shared" si="12"/>
        <v>0</v>
      </c>
    </row>
    <row r="121" spans="12:20" x14ac:dyDescent="0.2">
      <c r="L121" s="177"/>
      <c r="M121" s="185"/>
      <c r="N121" s="246"/>
      <c r="O121" s="186"/>
      <c r="P121" s="281"/>
      <c r="Q121" s="43"/>
      <c r="S121" s="273">
        <f t="shared" si="11"/>
        <v>0.17</v>
      </c>
      <c r="T121" s="56">
        <f t="shared" si="12"/>
        <v>0</v>
      </c>
    </row>
    <row r="122" spans="12:20" x14ac:dyDescent="0.2">
      <c r="L122" s="177"/>
      <c r="M122" s="185"/>
      <c r="N122" s="246"/>
      <c r="O122" s="186"/>
      <c r="P122" s="281"/>
      <c r="Q122" s="43"/>
      <c r="S122" s="273">
        <f t="shared" si="11"/>
        <v>0.17</v>
      </c>
      <c r="T122" s="56">
        <f t="shared" si="12"/>
        <v>0</v>
      </c>
    </row>
    <row r="123" spans="12:20" x14ac:dyDescent="0.2">
      <c r="L123" s="177"/>
      <c r="M123" s="185"/>
      <c r="N123" s="246"/>
      <c r="O123" s="186"/>
      <c r="P123" s="281"/>
      <c r="Q123" s="43"/>
      <c r="S123" s="273">
        <f t="shared" si="11"/>
        <v>0.17</v>
      </c>
      <c r="T123" s="56">
        <f t="shared" si="12"/>
        <v>0</v>
      </c>
    </row>
    <row r="124" spans="12:20" x14ac:dyDescent="0.2">
      <c r="L124" s="177"/>
      <c r="M124" s="185"/>
      <c r="N124" s="246"/>
      <c r="O124" s="186"/>
      <c r="P124" s="281"/>
      <c r="Q124" s="43"/>
      <c r="S124" s="273">
        <f t="shared" si="11"/>
        <v>0.17</v>
      </c>
      <c r="T124" s="56">
        <f t="shared" si="12"/>
        <v>0</v>
      </c>
    </row>
    <row r="125" spans="12:20" x14ac:dyDescent="0.2">
      <c r="L125" s="177"/>
      <c r="M125" s="185"/>
      <c r="N125" s="246"/>
      <c r="O125" s="186"/>
      <c r="P125" s="281"/>
      <c r="Q125" s="43"/>
      <c r="S125" s="273">
        <f t="shared" si="11"/>
        <v>0.17</v>
      </c>
      <c r="T125" s="56">
        <f t="shared" si="12"/>
        <v>0</v>
      </c>
    </row>
    <row r="126" spans="12:20" x14ac:dyDescent="0.2">
      <c r="L126" s="177"/>
      <c r="M126" s="185"/>
      <c r="N126" s="246"/>
      <c r="O126" s="186"/>
      <c r="P126" s="281"/>
      <c r="Q126" s="43"/>
      <c r="S126" s="273">
        <f t="shared" si="11"/>
        <v>0.17</v>
      </c>
      <c r="T126" s="56">
        <f t="shared" si="12"/>
        <v>0</v>
      </c>
    </row>
    <row r="127" spans="12:20" x14ac:dyDescent="0.2">
      <c r="L127" s="177"/>
      <c r="M127" s="185"/>
      <c r="N127" s="246"/>
      <c r="O127" s="186"/>
      <c r="P127" s="281"/>
      <c r="Q127" s="43"/>
      <c r="S127" s="273">
        <f t="shared" si="11"/>
        <v>0.17</v>
      </c>
      <c r="T127" s="56">
        <f t="shared" si="12"/>
        <v>0</v>
      </c>
    </row>
    <row r="128" spans="12:20" x14ac:dyDescent="0.2">
      <c r="L128" s="177"/>
      <c r="M128" s="185"/>
      <c r="N128" s="246"/>
      <c r="O128" s="186"/>
      <c r="P128" s="281"/>
      <c r="Q128" s="43"/>
      <c r="S128" s="273">
        <f t="shared" si="11"/>
        <v>0.17</v>
      </c>
      <c r="T128" s="56">
        <f t="shared" si="12"/>
        <v>0</v>
      </c>
    </row>
    <row r="129" spans="12:20" x14ac:dyDescent="0.2">
      <c r="L129" s="177"/>
      <c r="M129" s="185"/>
      <c r="N129" s="246"/>
      <c r="O129" s="186"/>
      <c r="P129" s="281"/>
      <c r="Q129" s="43"/>
      <c r="S129" s="273">
        <f t="shared" si="11"/>
        <v>0.17</v>
      </c>
      <c r="T129" s="56">
        <f t="shared" si="12"/>
        <v>0</v>
      </c>
    </row>
    <row r="130" spans="12:20" x14ac:dyDescent="0.2">
      <c r="L130" s="177"/>
      <c r="M130" s="185"/>
      <c r="N130" s="246"/>
      <c r="O130" s="186"/>
      <c r="P130" s="281"/>
      <c r="Q130" s="43"/>
      <c r="S130" s="273">
        <f t="shared" si="11"/>
        <v>0.17</v>
      </c>
      <c r="T130" s="56">
        <f t="shared" si="12"/>
        <v>0</v>
      </c>
    </row>
    <row r="131" spans="12:20" x14ac:dyDescent="0.2">
      <c r="L131" s="177"/>
      <c r="M131" s="185"/>
      <c r="N131" s="246"/>
      <c r="O131" s="186"/>
      <c r="P131" s="281"/>
      <c r="Q131" s="43"/>
      <c r="S131" s="273">
        <f t="shared" si="11"/>
        <v>0.17</v>
      </c>
      <c r="T131" s="56">
        <f t="shared" si="12"/>
        <v>0</v>
      </c>
    </row>
    <row r="132" spans="12:20" x14ac:dyDescent="0.2">
      <c r="L132" s="177"/>
      <c r="M132" s="185"/>
      <c r="N132" s="246"/>
      <c r="O132" s="186"/>
      <c r="P132" s="281"/>
      <c r="Q132" s="43"/>
      <c r="S132" s="273">
        <f t="shared" si="11"/>
        <v>0.17</v>
      </c>
      <c r="T132" s="56">
        <f t="shared" si="12"/>
        <v>0</v>
      </c>
    </row>
    <row r="133" spans="12:20" x14ac:dyDescent="0.2">
      <c r="L133" s="177"/>
      <c r="M133" s="185"/>
      <c r="N133" s="246"/>
      <c r="O133" s="186"/>
      <c r="P133" s="281"/>
      <c r="Q133" s="43"/>
      <c r="S133" s="273">
        <f t="shared" si="11"/>
        <v>0.17</v>
      </c>
      <c r="T133" s="56">
        <f t="shared" si="12"/>
        <v>0</v>
      </c>
    </row>
    <row r="134" spans="12:20" x14ac:dyDescent="0.2">
      <c r="L134" s="177"/>
      <c r="M134" s="185"/>
      <c r="N134" s="246"/>
      <c r="O134" s="186"/>
      <c r="P134" s="281"/>
      <c r="Q134" s="43"/>
      <c r="S134" s="273">
        <f t="shared" si="11"/>
        <v>0.17</v>
      </c>
      <c r="T134" s="56">
        <f t="shared" si="12"/>
        <v>0</v>
      </c>
    </row>
    <row r="135" spans="12:20" x14ac:dyDescent="0.2">
      <c r="L135" s="177"/>
      <c r="M135" s="185"/>
      <c r="N135" s="246"/>
      <c r="O135" s="186"/>
      <c r="P135" s="281"/>
      <c r="Q135" s="43"/>
      <c r="S135" s="273">
        <f t="shared" si="11"/>
        <v>0.17</v>
      </c>
      <c r="T135" s="56">
        <f t="shared" si="12"/>
        <v>0</v>
      </c>
    </row>
    <row r="136" spans="12:20" x14ac:dyDescent="0.2">
      <c r="L136" s="177"/>
      <c r="M136" s="185"/>
      <c r="N136" s="246"/>
      <c r="O136" s="186"/>
      <c r="P136" s="281"/>
      <c r="Q136" s="43"/>
      <c r="S136" s="273">
        <f t="shared" si="11"/>
        <v>0.17</v>
      </c>
      <c r="T136" s="56">
        <f t="shared" si="12"/>
        <v>0</v>
      </c>
    </row>
    <row r="137" spans="12:20" x14ac:dyDescent="0.2">
      <c r="L137" s="177"/>
      <c r="M137" s="185"/>
      <c r="N137" s="246"/>
      <c r="O137" s="186"/>
      <c r="P137" s="281"/>
      <c r="Q137" s="43"/>
      <c r="S137" s="273">
        <f t="shared" si="11"/>
        <v>0.17</v>
      </c>
      <c r="T137" s="56">
        <f t="shared" si="12"/>
        <v>0</v>
      </c>
    </row>
    <row r="138" spans="12:20" x14ac:dyDescent="0.2">
      <c r="L138" s="177"/>
      <c r="M138" s="185"/>
      <c r="N138" s="246"/>
      <c r="O138" s="186"/>
      <c r="P138" s="281"/>
      <c r="Q138" s="43"/>
      <c r="S138" s="273">
        <f t="shared" si="11"/>
        <v>0.17</v>
      </c>
      <c r="T138" s="56">
        <f t="shared" si="12"/>
        <v>0</v>
      </c>
    </row>
    <row r="139" spans="12:20" x14ac:dyDescent="0.2">
      <c r="L139" s="177"/>
      <c r="M139" s="185"/>
      <c r="N139" s="246"/>
      <c r="O139" s="186"/>
      <c r="P139" s="281"/>
      <c r="Q139" s="43"/>
      <c r="S139" s="273">
        <f t="shared" ref="S139:S202" si="13">$AG$2</f>
        <v>0.17</v>
      </c>
      <c r="T139" s="56">
        <f t="shared" ref="T139:T202" si="14">IF(M139=$AC$10,N139-N139/(1+S139),0)</f>
        <v>0</v>
      </c>
    </row>
    <row r="140" spans="12:20" x14ac:dyDescent="0.2">
      <c r="L140" s="177"/>
      <c r="M140" s="185"/>
      <c r="N140" s="246"/>
      <c r="O140" s="186"/>
      <c r="P140" s="281"/>
      <c r="Q140" s="43"/>
      <c r="S140" s="273">
        <f t="shared" si="13"/>
        <v>0.17</v>
      </c>
      <c r="T140" s="56">
        <f t="shared" si="14"/>
        <v>0</v>
      </c>
    </row>
    <row r="141" spans="12:20" x14ac:dyDescent="0.2">
      <c r="L141" s="177"/>
      <c r="M141" s="185"/>
      <c r="N141" s="246"/>
      <c r="O141" s="186"/>
      <c r="P141" s="281"/>
      <c r="Q141" s="43"/>
      <c r="S141" s="273">
        <f t="shared" si="13"/>
        <v>0.17</v>
      </c>
      <c r="T141" s="56">
        <f t="shared" si="14"/>
        <v>0</v>
      </c>
    </row>
    <row r="142" spans="12:20" x14ac:dyDescent="0.2">
      <c r="L142" s="177"/>
      <c r="M142" s="185"/>
      <c r="N142" s="246"/>
      <c r="O142" s="186"/>
      <c r="P142" s="281"/>
      <c r="Q142" s="43"/>
      <c r="S142" s="273">
        <f t="shared" si="13"/>
        <v>0.17</v>
      </c>
      <c r="T142" s="56">
        <f t="shared" si="14"/>
        <v>0</v>
      </c>
    </row>
    <row r="143" spans="12:20" x14ac:dyDescent="0.2">
      <c r="L143" s="177"/>
      <c r="M143" s="185"/>
      <c r="N143" s="246"/>
      <c r="O143" s="186"/>
      <c r="P143" s="281"/>
      <c r="Q143" s="43"/>
      <c r="S143" s="273">
        <f t="shared" si="13"/>
        <v>0.17</v>
      </c>
      <c r="T143" s="56">
        <f t="shared" si="14"/>
        <v>0</v>
      </c>
    </row>
    <row r="144" spans="12:20" x14ac:dyDescent="0.2">
      <c r="L144" s="177"/>
      <c r="M144" s="185"/>
      <c r="N144" s="246"/>
      <c r="O144" s="186"/>
      <c r="P144" s="281"/>
      <c r="Q144" s="43"/>
      <c r="S144" s="273">
        <f t="shared" si="13"/>
        <v>0.17</v>
      </c>
      <c r="T144" s="56">
        <f t="shared" si="14"/>
        <v>0</v>
      </c>
    </row>
    <row r="145" spans="12:20" x14ac:dyDescent="0.2">
      <c r="L145" s="177"/>
      <c r="M145" s="185"/>
      <c r="N145" s="246"/>
      <c r="O145" s="186"/>
      <c r="P145" s="281"/>
      <c r="Q145" s="43"/>
      <c r="S145" s="273">
        <f t="shared" si="13"/>
        <v>0.17</v>
      </c>
      <c r="T145" s="56">
        <f t="shared" si="14"/>
        <v>0</v>
      </c>
    </row>
    <row r="146" spans="12:20" x14ac:dyDescent="0.2">
      <c r="L146" s="188"/>
      <c r="M146" s="185"/>
      <c r="N146" s="246"/>
      <c r="O146" s="185"/>
      <c r="P146" s="281"/>
      <c r="Q146" s="43"/>
      <c r="S146" s="273">
        <f t="shared" si="13"/>
        <v>0.17</v>
      </c>
      <c r="T146" s="56">
        <f t="shared" si="14"/>
        <v>0</v>
      </c>
    </row>
    <row r="147" spans="12:20" x14ac:dyDescent="0.2">
      <c r="L147" s="177"/>
      <c r="M147" s="185"/>
      <c r="N147" s="246"/>
      <c r="O147" s="186"/>
      <c r="P147" s="281"/>
      <c r="Q147" s="43"/>
      <c r="S147" s="273">
        <f t="shared" si="13"/>
        <v>0.17</v>
      </c>
      <c r="T147" s="56">
        <f t="shared" si="14"/>
        <v>0</v>
      </c>
    </row>
    <row r="148" spans="12:20" x14ac:dyDescent="0.2">
      <c r="L148" s="177"/>
      <c r="M148" s="185"/>
      <c r="N148" s="246"/>
      <c r="O148" s="186"/>
      <c r="P148" s="281"/>
      <c r="Q148" s="43"/>
      <c r="S148" s="273">
        <f t="shared" si="13"/>
        <v>0.17</v>
      </c>
      <c r="T148" s="56">
        <f t="shared" si="14"/>
        <v>0</v>
      </c>
    </row>
    <row r="149" spans="12:20" x14ac:dyDescent="0.2">
      <c r="L149" s="177"/>
      <c r="M149" s="185"/>
      <c r="N149" s="246"/>
      <c r="O149" s="186"/>
      <c r="P149" s="281"/>
      <c r="Q149" s="43"/>
      <c r="S149" s="273">
        <f t="shared" si="13"/>
        <v>0.17</v>
      </c>
      <c r="T149" s="56">
        <f t="shared" si="14"/>
        <v>0</v>
      </c>
    </row>
    <row r="150" spans="12:20" x14ac:dyDescent="0.2">
      <c r="L150" s="177"/>
      <c r="M150" s="185"/>
      <c r="N150" s="246"/>
      <c r="O150" s="186"/>
      <c r="P150" s="281"/>
      <c r="Q150" s="43"/>
      <c r="S150" s="273">
        <f t="shared" si="13"/>
        <v>0.17</v>
      </c>
      <c r="T150" s="56">
        <f t="shared" si="14"/>
        <v>0</v>
      </c>
    </row>
    <row r="151" spans="12:20" x14ac:dyDescent="0.2">
      <c r="L151" s="177"/>
      <c r="M151" s="185"/>
      <c r="N151" s="246"/>
      <c r="O151" s="186"/>
      <c r="P151" s="281"/>
      <c r="Q151" s="43"/>
      <c r="S151" s="273">
        <f t="shared" si="13"/>
        <v>0.17</v>
      </c>
      <c r="T151" s="56">
        <f t="shared" si="14"/>
        <v>0</v>
      </c>
    </row>
    <row r="152" spans="12:20" x14ac:dyDescent="0.2">
      <c r="L152" s="177"/>
      <c r="M152" s="185"/>
      <c r="N152" s="246"/>
      <c r="O152" s="186"/>
      <c r="P152" s="281"/>
      <c r="Q152" s="43"/>
      <c r="S152" s="273">
        <f t="shared" si="13"/>
        <v>0.17</v>
      </c>
      <c r="T152" s="56">
        <f t="shared" si="14"/>
        <v>0</v>
      </c>
    </row>
    <row r="153" spans="12:20" x14ac:dyDescent="0.2">
      <c r="L153" s="177"/>
      <c r="M153" s="185"/>
      <c r="N153" s="246"/>
      <c r="O153" s="186"/>
      <c r="P153" s="281"/>
      <c r="Q153" s="43"/>
      <c r="S153" s="273">
        <f t="shared" si="13"/>
        <v>0.17</v>
      </c>
      <c r="T153" s="56">
        <f t="shared" si="14"/>
        <v>0</v>
      </c>
    </row>
    <row r="154" spans="12:20" x14ac:dyDescent="0.2">
      <c r="L154" s="177"/>
      <c r="M154" s="185"/>
      <c r="N154" s="246"/>
      <c r="O154" s="186"/>
      <c r="P154" s="281"/>
      <c r="Q154" s="43"/>
      <c r="S154" s="273">
        <f t="shared" si="13"/>
        <v>0.17</v>
      </c>
      <c r="T154" s="56">
        <f t="shared" si="14"/>
        <v>0</v>
      </c>
    </row>
    <row r="155" spans="12:20" x14ac:dyDescent="0.2">
      <c r="L155" s="177"/>
      <c r="M155" s="185"/>
      <c r="N155" s="246"/>
      <c r="O155" s="186"/>
      <c r="P155" s="281"/>
      <c r="Q155" s="43"/>
      <c r="S155" s="273">
        <f t="shared" si="13"/>
        <v>0.17</v>
      </c>
      <c r="T155" s="56">
        <f t="shared" si="14"/>
        <v>0</v>
      </c>
    </row>
    <row r="156" spans="12:20" x14ac:dyDescent="0.2">
      <c r="L156" s="177"/>
      <c r="M156" s="185"/>
      <c r="N156" s="246"/>
      <c r="O156" s="186"/>
      <c r="P156" s="281"/>
      <c r="Q156" s="43"/>
      <c r="S156" s="273">
        <f t="shared" si="13"/>
        <v>0.17</v>
      </c>
      <c r="T156" s="56">
        <f t="shared" si="14"/>
        <v>0</v>
      </c>
    </row>
    <row r="157" spans="12:20" x14ac:dyDescent="0.2">
      <c r="L157" s="177"/>
      <c r="M157" s="185"/>
      <c r="N157" s="246"/>
      <c r="O157" s="186"/>
      <c r="P157" s="281"/>
      <c r="Q157" s="43"/>
      <c r="S157" s="273">
        <f t="shared" si="13"/>
        <v>0.17</v>
      </c>
      <c r="T157" s="56">
        <f t="shared" si="14"/>
        <v>0</v>
      </c>
    </row>
    <row r="158" spans="12:20" x14ac:dyDescent="0.2">
      <c r="L158" s="177"/>
      <c r="M158" s="185"/>
      <c r="N158" s="246"/>
      <c r="O158" s="186"/>
      <c r="P158" s="281"/>
      <c r="Q158" s="43"/>
      <c r="S158" s="273">
        <f t="shared" si="13"/>
        <v>0.17</v>
      </c>
      <c r="T158" s="56">
        <f t="shared" si="14"/>
        <v>0</v>
      </c>
    </row>
    <row r="159" spans="12:20" x14ac:dyDescent="0.2">
      <c r="L159" s="177"/>
      <c r="M159" s="185"/>
      <c r="N159" s="246"/>
      <c r="O159" s="186"/>
      <c r="P159" s="281"/>
      <c r="Q159" s="43"/>
      <c r="S159" s="273">
        <f t="shared" si="13"/>
        <v>0.17</v>
      </c>
      <c r="T159" s="56">
        <f t="shared" si="14"/>
        <v>0</v>
      </c>
    </row>
    <row r="160" spans="12:20" x14ac:dyDescent="0.2">
      <c r="L160" s="177"/>
      <c r="M160" s="185"/>
      <c r="N160" s="246"/>
      <c r="O160" s="186"/>
      <c r="P160" s="281"/>
      <c r="Q160" s="43"/>
      <c r="S160" s="273">
        <f t="shared" si="13"/>
        <v>0.17</v>
      </c>
      <c r="T160" s="56">
        <f t="shared" si="14"/>
        <v>0</v>
      </c>
    </row>
    <row r="161" spans="12:20" x14ac:dyDescent="0.2">
      <c r="L161" s="177"/>
      <c r="M161" s="185"/>
      <c r="N161" s="246"/>
      <c r="O161" s="186"/>
      <c r="P161" s="281"/>
      <c r="Q161" s="43"/>
      <c r="S161" s="273">
        <f t="shared" si="13"/>
        <v>0.17</v>
      </c>
      <c r="T161" s="56">
        <f t="shared" si="14"/>
        <v>0</v>
      </c>
    </row>
    <row r="162" spans="12:20" x14ac:dyDescent="0.2">
      <c r="L162" s="177"/>
      <c r="M162" s="185"/>
      <c r="N162" s="246"/>
      <c r="O162" s="186"/>
      <c r="P162" s="281"/>
      <c r="Q162" s="43"/>
      <c r="S162" s="273">
        <f t="shared" si="13"/>
        <v>0.17</v>
      </c>
      <c r="T162" s="56">
        <f t="shared" si="14"/>
        <v>0</v>
      </c>
    </row>
    <row r="163" spans="12:20" x14ac:dyDescent="0.2">
      <c r="L163" s="177"/>
      <c r="M163" s="185"/>
      <c r="N163" s="246"/>
      <c r="O163" s="186"/>
      <c r="P163" s="281"/>
      <c r="Q163" s="43"/>
      <c r="S163" s="273">
        <f t="shared" si="13"/>
        <v>0.17</v>
      </c>
      <c r="T163" s="56">
        <f t="shared" si="14"/>
        <v>0</v>
      </c>
    </row>
    <row r="164" spans="12:20" x14ac:dyDescent="0.2">
      <c r="L164" s="177"/>
      <c r="M164" s="185"/>
      <c r="N164" s="246"/>
      <c r="O164" s="186"/>
      <c r="P164" s="281"/>
      <c r="Q164" s="43"/>
      <c r="S164" s="273">
        <f t="shared" si="13"/>
        <v>0.17</v>
      </c>
      <c r="T164" s="56">
        <f t="shared" si="14"/>
        <v>0</v>
      </c>
    </row>
    <row r="165" spans="12:20" x14ac:dyDescent="0.2">
      <c r="L165" s="177"/>
      <c r="M165" s="185"/>
      <c r="N165" s="246"/>
      <c r="O165" s="186"/>
      <c r="P165" s="281"/>
      <c r="Q165" s="43"/>
      <c r="S165" s="273">
        <f t="shared" si="13"/>
        <v>0.17</v>
      </c>
      <c r="T165" s="56">
        <f t="shared" si="14"/>
        <v>0</v>
      </c>
    </row>
    <row r="166" spans="12:20" x14ac:dyDescent="0.2">
      <c r="L166" s="177"/>
      <c r="M166" s="185"/>
      <c r="N166" s="246"/>
      <c r="O166" s="186"/>
      <c r="P166" s="281"/>
      <c r="Q166" s="43"/>
      <c r="S166" s="273">
        <f t="shared" si="13"/>
        <v>0.17</v>
      </c>
      <c r="T166" s="56">
        <f t="shared" si="14"/>
        <v>0</v>
      </c>
    </row>
    <row r="167" spans="12:20" x14ac:dyDescent="0.2">
      <c r="L167" s="177"/>
      <c r="M167" s="185"/>
      <c r="N167" s="246"/>
      <c r="O167" s="186"/>
      <c r="P167" s="281"/>
      <c r="Q167" s="43"/>
      <c r="S167" s="273">
        <f t="shared" si="13"/>
        <v>0.17</v>
      </c>
      <c r="T167" s="56">
        <f t="shared" si="14"/>
        <v>0</v>
      </c>
    </row>
    <row r="168" spans="12:20" x14ac:dyDescent="0.2">
      <c r="L168" s="177"/>
      <c r="M168" s="185"/>
      <c r="N168" s="246"/>
      <c r="O168" s="186"/>
      <c r="P168" s="281"/>
      <c r="Q168" s="43"/>
      <c r="S168" s="273">
        <f t="shared" si="13"/>
        <v>0.17</v>
      </c>
      <c r="T168" s="56">
        <f t="shared" si="14"/>
        <v>0</v>
      </c>
    </row>
    <row r="169" spans="12:20" x14ac:dyDescent="0.2">
      <c r="L169" s="177"/>
      <c r="M169" s="185"/>
      <c r="N169" s="246"/>
      <c r="O169" s="186"/>
      <c r="P169" s="281"/>
      <c r="Q169" s="43"/>
      <c r="S169" s="273">
        <f t="shared" si="13"/>
        <v>0.17</v>
      </c>
      <c r="T169" s="56">
        <f t="shared" si="14"/>
        <v>0</v>
      </c>
    </row>
    <row r="170" spans="12:20" x14ac:dyDescent="0.2">
      <c r="L170" s="177"/>
      <c r="M170" s="185"/>
      <c r="N170" s="246"/>
      <c r="O170" s="186"/>
      <c r="P170" s="281"/>
      <c r="Q170" s="43"/>
      <c r="S170" s="273">
        <f t="shared" si="13"/>
        <v>0.17</v>
      </c>
      <c r="T170" s="56">
        <f t="shared" si="14"/>
        <v>0</v>
      </c>
    </row>
    <row r="171" spans="12:20" x14ac:dyDescent="0.2">
      <c r="L171" s="177"/>
      <c r="M171" s="185"/>
      <c r="N171" s="246"/>
      <c r="O171" s="186"/>
      <c r="P171" s="281"/>
      <c r="Q171" s="43"/>
      <c r="S171" s="273">
        <f t="shared" si="13"/>
        <v>0.17</v>
      </c>
      <c r="T171" s="56">
        <f t="shared" si="14"/>
        <v>0</v>
      </c>
    </row>
    <row r="172" spans="12:20" x14ac:dyDescent="0.2">
      <c r="L172" s="177"/>
      <c r="M172" s="185"/>
      <c r="N172" s="246"/>
      <c r="O172" s="186"/>
      <c r="P172" s="281"/>
      <c r="Q172" s="43"/>
      <c r="S172" s="273">
        <f t="shared" si="13"/>
        <v>0.17</v>
      </c>
      <c r="T172" s="56">
        <f t="shared" si="14"/>
        <v>0</v>
      </c>
    </row>
    <row r="173" spans="12:20" x14ac:dyDescent="0.2">
      <c r="L173" s="177"/>
      <c r="M173" s="185"/>
      <c r="N173" s="246"/>
      <c r="O173" s="186"/>
      <c r="P173" s="281"/>
      <c r="Q173" s="43"/>
      <c r="S173" s="273">
        <f t="shared" si="13"/>
        <v>0.17</v>
      </c>
      <c r="T173" s="56">
        <f t="shared" si="14"/>
        <v>0</v>
      </c>
    </row>
    <row r="174" spans="12:20" x14ac:dyDescent="0.2">
      <c r="L174" s="177"/>
      <c r="M174" s="185"/>
      <c r="N174" s="246"/>
      <c r="O174" s="186"/>
      <c r="P174" s="281"/>
      <c r="Q174" s="43"/>
      <c r="S174" s="273">
        <f t="shared" si="13"/>
        <v>0.17</v>
      </c>
      <c r="T174" s="56">
        <f t="shared" si="14"/>
        <v>0</v>
      </c>
    </row>
    <row r="175" spans="12:20" x14ac:dyDescent="0.2">
      <c r="L175" s="177"/>
      <c r="M175" s="185"/>
      <c r="N175" s="246"/>
      <c r="O175" s="186"/>
      <c r="P175" s="281"/>
      <c r="Q175" s="43"/>
      <c r="S175" s="273">
        <f t="shared" si="13"/>
        <v>0.17</v>
      </c>
      <c r="T175" s="56">
        <f t="shared" si="14"/>
        <v>0</v>
      </c>
    </row>
    <row r="176" spans="12:20" x14ac:dyDescent="0.2">
      <c r="L176" s="177"/>
      <c r="M176" s="185"/>
      <c r="N176" s="246"/>
      <c r="O176" s="186"/>
      <c r="P176" s="281"/>
      <c r="Q176" s="43"/>
      <c r="S176" s="273">
        <f t="shared" si="13"/>
        <v>0.17</v>
      </c>
      <c r="T176" s="56">
        <f t="shared" si="14"/>
        <v>0</v>
      </c>
    </row>
    <row r="177" spans="12:20" x14ac:dyDescent="0.2">
      <c r="L177" s="177"/>
      <c r="M177" s="185"/>
      <c r="N177" s="246"/>
      <c r="O177" s="186"/>
      <c r="P177" s="281"/>
      <c r="Q177" s="43"/>
      <c r="S177" s="273">
        <f t="shared" si="13"/>
        <v>0.17</v>
      </c>
      <c r="T177" s="56">
        <f t="shared" si="14"/>
        <v>0</v>
      </c>
    </row>
    <row r="178" spans="12:20" x14ac:dyDescent="0.2">
      <c r="L178" s="177"/>
      <c r="M178" s="185"/>
      <c r="N178" s="246"/>
      <c r="O178" s="186"/>
      <c r="P178" s="281"/>
      <c r="Q178" s="43"/>
      <c r="S178" s="273">
        <f t="shared" si="13"/>
        <v>0.17</v>
      </c>
      <c r="T178" s="56">
        <f t="shared" si="14"/>
        <v>0</v>
      </c>
    </row>
    <row r="179" spans="12:20" x14ac:dyDescent="0.2">
      <c r="L179" s="177"/>
      <c r="M179" s="185"/>
      <c r="N179" s="246"/>
      <c r="O179" s="186"/>
      <c r="P179" s="281"/>
      <c r="Q179" s="43"/>
      <c r="S179" s="273">
        <f t="shared" si="13"/>
        <v>0.17</v>
      </c>
      <c r="T179" s="56">
        <f t="shared" si="14"/>
        <v>0</v>
      </c>
    </row>
    <row r="180" spans="12:20" x14ac:dyDescent="0.2">
      <c r="L180" s="188"/>
      <c r="M180" s="185"/>
      <c r="N180" s="246"/>
      <c r="O180" s="185"/>
      <c r="P180" s="281"/>
      <c r="Q180" s="43"/>
      <c r="S180" s="273">
        <f t="shared" si="13"/>
        <v>0.17</v>
      </c>
      <c r="T180" s="56">
        <f t="shared" si="14"/>
        <v>0</v>
      </c>
    </row>
    <row r="181" spans="12:20" x14ac:dyDescent="0.2">
      <c r="L181" s="177"/>
      <c r="M181" s="185"/>
      <c r="N181" s="246"/>
      <c r="O181" s="186"/>
      <c r="P181" s="281"/>
      <c r="Q181" s="43"/>
      <c r="S181" s="273">
        <f t="shared" si="13"/>
        <v>0.17</v>
      </c>
      <c r="T181" s="56">
        <f t="shared" si="14"/>
        <v>0</v>
      </c>
    </row>
    <row r="182" spans="12:20" x14ac:dyDescent="0.2">
      <c r="L182" s="177"/>
      <c r="M182" s="185"/>
      <c r="N182" s="246"/>
      <c r="O182" s="186"/>
      <c r="P182" s="281"/>
      <c r="Q182" s="43"/>
      <c r="S182" s="273">
        <f t="shared" si="13"/>
        <v>0.17</v>
      </c>
      <c r="T182" s="56">
        <f t="shared" si="14"/>
        <v>0</v>
      </c>
    </row>
    <row r="183" spans="12:20" x14ac:dyDescent="0.2">
      <c r="L183" s="177"/>
      <c r="M183" s="185"/>
      <c r="N183" s="246"/>
      <c r="O183" s="186"/>
      <c r="P183" s="281"/>
      <c r="Q183" s="43"/>
      <c r="S183" s="273">
        <f t="shared" si="13"/>
        <v>0.17</v>
      </c>
      <c r="T183" s="56">
        <f t="shared" si="14"/>
        <v>0</v>
      </c>
    </row>
    <row r="184" spans="12:20" x14ac:dyDescent="0.2">
      <c r="L184" s="177"/>
      <c r="M184" s="185"/>
      <c r="N184" s="246"/>
      <c r="O184" s="186"/>
      <c r="P184" s="281"/>
      <c r="Q184" s="43"/>
      <c r="S184" s="273">
        <f t="shared" si="13"/>
        <v>0.17</v>
      </c>
      <c r="T184" s="56">
        <f t="shared" si="14"/>
        <v>0</v>
      </c>
    </row>
    <row r="185" spans="12:20" x14ac:dyDescent="0.2">
      <c r="L185" s="177"/>
      <c r="M185" s="185"/>
      <c r="N185" s="246"/>
      <c r="O185" s="186"/>
      <c r="P185" s="281"/>
      <c r="Q185" s="43"/>
      <c r="S185" s="273">
        <f t="shared" si="13"/>
        <v>0.17</v>
      </c>
      <c r="T185" s="56">
        <f t="shared" si="14"/>
        <v>0</v>
      </c>
    </row>
    <row r="186" spans="12:20" x14ac:dyDescent="0.2">
      <c r="L186" s="177"/>
      <c r="M186" s="185"/>
      <c r="N186" s="246"/>
      <c r="O186" s="186"/>
      <c r="P186" s="281"/>
      <c r="Q186" s="43"/>
      <c r="S186" s="273">
        <f t="shared" si="13"/>
        <v>0.17</v>
      </c>
      <c r="T186" s="56">
        <f t="shared" si="14"/>
        <v>0</v>
      </c>
    </row>
    <row r="187" spans="12:20" x14ac:dyDescent="0.2">
      <c r="L187" s="177"/>
      <c r="M187" s="185"/>
      <c r="N187" s="246"/>
      <c r="O187" s="186"/>
      <c r="P187" s="281"/>
      <c r="Q187" s="43"/>
      <c r="S187" s="273">
        <f t="shared" si="13"/>
        <v>0.17</v>
      </c>
      <c r="T187" s="56">
        <f t="shared" si="14"/>
        <v>0</v>
      </c>
    </row>
    <row r="188" spans="12:20" x14ac:dyDescent="0.2">
      <c r="L188" s="177"/>
      <c r="M188" s="185"/>
      <c r="N188" s="246"/>
      <c r="O188" s="186"/>
      <c r="P188" s="281"/>
      <c r="Q188" s="43"/>
      <c r="S188" s="273">
        <f t="shared" si="13"/>
        <v>0.17</v>
      </c>
      <c r="T188" s="56">
        <f t="shared" si="14"/>
        <v>0</v>
      </c>
    </row>
    <row r="189" spans="12:20" x14ac:dyDescent="0.2">
      <c r="L189" s="177"/>
      <c r="M189" s="185"/>
      <c r="N189" s="246"/>
      <c r="O189" s="186"/>
      <c r="P189" s="281"/>
      <c r="Q189" s="43"/>
      <c r="S189" s="273">
        <f t="shared" si="13"/>
        <v>0.17</v>
      </c>
      <c r="T189" s="56">
        <f t="shared" si="14"/>
        <v>0</v>
      </c>
    </row>
    <row r="190" spans="12:20" x14ac:dyDescent="0.2">
      <c r="L190" s="177"/>
      <c r="M190" s="185"/>
      <c r="N190" s="246"/>
      <c r="O190" s="186"/>
      <c r="P190" s="281"/>
      <c r="Q190" s="43"/>
      <c r="S190" s="273">
        <f t="shared" si="13"/>
        <v>0.17</v>
      </c>
      <c r="T190" s="56">
        <f t="shared" si="14"/>
        <v>0</v>
      </c>
    </row>
    <row r="191" spans="12:20" x14ac:dyDescent="0.2">
      <c r="L191" s="177"/>
      <c r="M191" s="185"/>
      <c r="N191" s="246"/>
      <c r="O191" s="186"/>
      <c r="P191" s="281"/>
      <c r="Q191" s="43"/>
      <c r="S191" s="273">
        <f t="shared" si="13"/>
        <v>0.17</v>
      </c>
      <c r="T191" s="56">
        <f t="shared" si="14"/>
        <v>0</v>
      </c>
    </row>
    <row r="192" spans="12:20" x14ac:dyDescent="0.2">
      <c r="L192" s="177"/>
      <c r="M192" s="185"/>
      <c r="N192" s="246"/>
      <c r="O192" s="186"/>
      <c r="P192" s="281"/>
      <c r="Q192" s="43"/>
      <c r="S192" s="273">
        <f t="shared" si="13"/>
        <v>0.17</v>
      </c>
      <c r="T192" s="56">
        <f t="shared" si="14"/>
        <v>0</v>
      </c>
    </row>
    <row r="193" spans="12:20" x14ac:dyDescent="0.2">
      <c r="L193" s="177"/>
      <c r="M193" s="185"/>
      <c r="N193" s="246"/>
      <c r="O193" s="186"/>
      <c r="P193" s="281"/>
      <c r="Q193" s="43"/>
      <c r="S193" s="273">
        <f t="shared" si="13"/>
        <v>0.17</v>
      </c>
      <c r="T193" s="56">
        <f t="shared" si="14"/>
        <v>0</v>
      </c>
    </row>
    <row r="194" spans="12:20" x14ac:dyDescent="0.2">
      <c r="L194" s="177"/>
      <c r="M194" s="185"/>
      <c r="N194" s="246"/>
      <c r="O194" s="186"/>
      <c r="P194" s="281"/>
      <c r="Q194" s="43"/>
      <c r="S194" s="273">
        <f t="shared" si="13"/>
        <v>0.17</v>
      </c>
      <c r="T194" s="56">
        <f t="shared" si="14"/>
        <v>0</v>
      </c>
    </row>
    <row r="195" spans="12:20" x14ac:dyDescent="0.2">
      <c r="L195" s="177"/>
      <c r="M195" s="185"/>
      <c r="N195" s="246"/>
      <c r="O195" s="186"/>
      <c r="P195" s="281"/>
      <c r="Q195" s="43"/>
      <c r="S195" s="273">
        <f t="shared" si="13"/>
        <v>0.17</v>
      </c>
      <c r="T195" s="56">
        <f t="shared" si="14"/>
        <v>0</v>
      </c>
    </row>
    <row r="196" spans="12:20" x14ac:dyDescent="0.2">
      <c r="L196" s="177"/>
      <c r="M196" s="185"/>
      <c r="N196" s="246"/>
      <c r="O196" s="186"/>
      <c r="P196" s="281"/>
      <c r="Q196" s="43"/>
      <c r="S196" s="273">
        <f t="shared" si="13"/>
        <v>0.17</v>
      </c>
      <c r="T196" s="56">
        <f t="shared" si="14"/>
        <v>0</v>
      </c>
    </row>
    <row r="197" spans="12:20" x14ac:dyDescent="0.2">
      <c r="L197" s="177"/>
      <c r="M197" s="185"/>
      <c r="N197" s="246"/>
      <c r="O197" s="186"/>
      <c r="P197" s="281"/>
      <c r="Q197" s="43"/>
      <c r="S197" s="273">
        <f t="shared" si="13"/>
        <v>0.17</v>
      </c>
      <c r="T197" s="56">
        <f t="shared" si="14"/>
        <v>0</v>
      </c>
    </row>
    <row r="198" spans="12:20" x14ac:dyDescent="0.2">
      <c r="L198" s="177"/>
      <c r="M198" s="185"/>
      <c r="N198" s="246"/>
      <c r="O198" s="186"/>
      <c r="P198" s="281"/>
      <c r="Q198" s="43"/>
      <c r="S198" s="273">
        <f t="shared" si="13"/>
        <v>0.17</v>
      </c>
      <c r="T198" s="56">
        <f t="shared" si="14"/>
        <v>0</v>
      </c>
    </row>
    <row r="199" spans="12:20" x14ac:dyDescent="0.2">
      <c r="L199" s="177"/>
      <c r="M199" s="185"/>
      <c r="N199" s="246"/>
      <c r="O199" s="186"/>
      <c r="P199" s="281"/>
      <c r="Q199" s="43"/>
      <c r="S199" s="273">
        <f t="shared" si="13"/>
        <v>0.17</v>
      </c>
      <c r="T199" s="56">
        <f t="shared" si="14"/>
        <v>0</v>
      </c>
    </row>
    <row r="200" spans="12:20" x14ac:dyDescent="0.2">
      <c r="L200" s="177"/>
      <c r="M200" s="185"/>
      <c r="N200" s="246"/>
      <c r="O200" s="186"/>
      <c r="P200" s="281"/>
      <c r="Q200" s="43"/>
      <c r="S200" s="273">
        <f t="shared" si="13"/>
        <v>0.17</v>
      </c>
      <c r="T200" s="56">
        <f t="shared" si="14"/>
        <v>0</v>
      </c>
    </row>
    <row r="201" spans="12:20" x14ac:dyDescent="0.2">
      <c r="L201" s="177"/>
      <c r="M201" s="185"/>
      <c r="N201" s="246"/>
      <c r="O201" s="186"/>
      <c r="P201" s="281"/>
      <c r="Q201" s="43"/>
      <c r="S201" s="273">
        <f t="shared" si="13"/>
        <v>0.17</v>
      </c>
      <c r="T201" s="56">
        <f t="shared" si="14"/>
        <v>0</v>
      </c>
    </row>
    <row r="202" spans="12:20" x14ac:dyDescent="0.2">
      <c r="L202" s="177"/>
      <c r="M202" s="185"/>
      <c r="N202" s="246"/>
      <c r="O202" s="186"/>
      <c r="P202" s="281"/>
      <c r="Q202" s="43"/>
      <c r="S202" s="273">
        <f t="shared" si="13"/>
        <v>0.17</v>
      </c>
      <c r="T202" s="56">
        <f t="shared" si="14"/>
        <v>0</v>
      </c>
    </row>
    <row r="203" spans="12:20" x14ac:dyDescent="0.2">
      <c r="L203" s="177"/>
      <c r="M203" s="185"/>
      <c r="N203" s="246"/>
      <c r="O203" s="186"/>
      <c r="P203" s="281"/>
      <c r="Q203" s="43"/>
      <c r="S203" s="273">
        <f t="shared" ref="S203:S266" si="15">$AG$2</f>
        <v>0.17</v>
      </c>
      <c r="T203" s="56">
        <f t="shared" ref="T203:T266" si="16">IF(M203=$AC$10,N203-N203/(1+S203),0)</f>
        <v>0</v>
      </c>
    </row>
    <row r="204" spans="12:20" x14ac:dyDescent="0.2">
      <c r="L204" s="177"/>
      <c r="M204" s="185"/>
      <c r="N204" s="246"/>
      <c r="O204" s="186"/>
      <c r="P204" s="281"/>
      <c r="Q204" s="43"/>
      <c r="S204" s="273">
        <f t="shared" si="15"/>
        <v>0.17</v>
      </c>
      <c r="T204" s="56">
        <f t="shared" si="16"/>
        <v>0</v>
      </c>
    </row>
    <row r="205" spans="12:20" x14ac:dyDescent="0.2">
      <c r="L205" s="177"/>
      <c r="M205" s="185"/>
      <c r="N205" s="246"/>
      <c r="O205" s="186"/>
      <c r="P205" s="281"/>
      <c r="Q205" s="43"/>
      <c r="S205" s="273">
        <f t="shared" si="15"/>
        <v>0.17</v>
      </c>
      <c r="T205" s="56">
        <f t="shared" si="16"/>
        <v>0</v>
      </c>
    </row>
    <row r="206" spans="12:20" x14ac:dyDescent="0.2">
      <c r="L206" s="177"/>
      <c r="M206" s="185"/>
      <c r="N206" s="246"/>
      <c r="O206" s="186"/>
      <c r="P206" s="281"/>
      <c r="Q206" s="43"/>
      <c r="S206" s="273">
        <f t="shared" si="15"/>
        <v>0.17</v>
      </c>
      <c r="T206" s="56">
        <f t="shared" si="16"/>
        <v>0</v>
      </c>
    </row>
    <row r="207" spans="12:20" x14ac:dyDescent="0.2">
      <c r="L207" s="177"/>
      <c r="M207" s="185"/>
      <c r="N207" s="246"/>
      <c r="O207" s="186"/>
      <c r="P207" s="281"/>
      <c r="Q207" s="43"/>
      <c r="S207" s="273">
        <f t="shared" si="15"/>
        <v>0.17</v>
      </c>
      <c r="T207" s="56">
        <f t="shared" si="16"/>
        <v>0</v>
      </c>
    </row>
    <row r="208" spans="12:20" x14ac:dyDescent="0.2">
      <c r="L208" s="177"/>
      <c r="M208" s="185"/>
      <c r="N208" s="246"/>
      <c r="O208" s="186"/>
      <c r="P208" s="281"/>
      <c r="Q208" s="43"/>
      <c r="S208" s="273">
        <f t="shared" si="15"/>
        <v>0.17</v>
      </c>
      <c r="T208" s="56">
        <f t="shared" si="16"/>
        <v>0</v>
      </c>
    </row>
    <row r="209" spans="12:20" x14ac:dyDescent="0.2">
      <c r="L209" s="177"/>
      <c r="M209" s="185"/>
      <c r="N209" s="246"/>
      <c r="O209" s="186"/>
      <c r="P209" s="281"/>
      <c r="Q209" s="43"/>
      <c r="S209" s="273">
        <f t="shared" si="15"/>
        <v>0.17</v>
      </c>
      <c r="T209" s="56">
        <f t="shared" si="16"/>
        <v>0</v>
      </c>
    </row>
    <row r="210" spans="12:20" x14ac:dyDescent="0.2">
      <c r="L210" s="177"/>
      <c r="M210" s="185"/>
      <c r="N210" s="246"/>
      <c r="O210" s="186"/>
      <c r="P210" s="281"/>
      <c r="Q210" s="43"/>
      <c r="S210" s="273">
        <f t="shared" si="15"/>
        <v>0.17</v>
      </c>
      <c r="T210" s="56">
        <f t="shared" si="16"/>
        <v>0</v>
      </c>
    </row>
    <row r="211" spans="12:20" x14ac:dyDescent="0.2">
      <c r="L211" s="177"/>
      <c r="M211" s="185"/>
      <c r="N211" s="246"/>
      <c r="O211" s="186"/>
      <c r="P211" s="281"/>
      <c r="Q211" s="43"/>
      <c r="S211" s="273">
        <f t="shared" si="15"/>
        <v>0.17</v>
      </c>
      <c r="T211" s="56">
        <f t="shared" si="16"/>
        <v>0</v>
      </c>
    </row>
    <row r="212" spans="12:20" x14ac:dyDescent="0.2">
      <c r="L212" s="177"/>
      <c r="M212" s="185"/>
      <c r="N212" s="246"/>
      <c r="O212" s="186"/>
      <c r="P212" s="281"/>
      <c r="Q212" s="43"/>
      <c r="S212" s="273">
        <f t="shared" si="15"/>
        <v>0.17</v>
      </c>
      <c r="T212" s="56">
        <f t="shared" si="16"/>
        <v>0</v>
      </c>
    </row>
    <row r="213" spans="12:20" x14ac:dyDescent="0.2">
      <c r="L213" s="188"/>
      <c r="M213" s="185"/>
      <c r="N213" s="246"/>
      <c r="O213" s="185"/>
      <c r="P213" s="281"/>
      <c r="Q213" s="43"/>
      <c r="S213" s="273">
        <f t="shared" si="15"/>
        <v>0.17</v>
      </c>
      <c r="T213" s="56">
        <f t="shared" si="16"/>
        <v>0</v>
      </c>
    </row>
    <row r="214" spans="12:20" x14ac:dyDescent="0.2">
      <c r="L214" s="177"/>
      <c r="M214" s="185"/>
      <c r="N214" s="246"/>
      <c r="O214" s="186"/>
      <c r="P214" s="281"/>
      <c r="Q214" s="43"/>
      <c r="S214" s="273">
        <f t="shared" si="15"/>
        <v>0.17</v>
      </c>
      <c r="T214" s="56">
        <f t="shared" si="16"/>
        <v>0</v>
      </c>
    </row>
    <row r="215" spans="12:20" x14ac:dyDescent="0.2">
      <c r="L215" s="177"/>
      <c r="M215" s="185"/>
      <c r="N215" s="246"/>
      <c r="O215" s="186"/>
      <c r="P215" s="281"/>
      <c r="Q215" s="43"/>
      <c r="S215" s="273">
        <f t="shared" si="15"/>
        <v>0.17</v>
      </c>
      <c r="T215" s="56">
        <f t="shared" si="16"/>
        <v>0</v>
      </c>
    </row>
    <row r="216" spans="12:20" x14ac:dyDescent="0.2">
      <c r="L216" s="177"/>
      <c r="M216" s="185"/>
      <c r="N216" s="246"/>
      <c r="O216" s="186"/>
      <c r="P216" s="281"/>
      <c r="Q216" s="43"/>
      <c r="S216" s="273">
        <f t="shared" si="15"/>
        <v>0.17</v>
      </c>
      <c r="T216" s="56">
        <f t="shared" si="16"/>
        <v>0</v>
      </c>
    </row>
    <row r="217" spans="12:20" x14ac:dyDescent="0.2">
      <c r="L217" s="177"/>
      <c r="M217" s="185"/>
      <c r="N217" s="246"/>
      <c r="O217" s="186"/>
      <c r="P217" s="281"/>
      <c r="Q217" s="43"/>
      <c r="S217" s="273">
        <f t="shared" si="15"/>
        <v>0.17</v>
      </c>
      <c r="T217" s="56">
        <f t="shared" si="16"/>
        <v>0</v>
      </c>
    </row>
    <row r="218" spans="12:20" x14ac:dyDescent="0.2">
      <c r="L218" s="177"/>
      <c r="M218" s="185"/>
      <c r="N218" s="246"/>
      <c r="O218" s="186"/>
      <c r="P218" s="281"/>
      <c r="Q218" s="43"/>
      <c r="S218" s="273">
        <f t="shared" si="15"/>
        <v>0.17</v>
      </c>
      <c r="T218" s="56">
        <f t="shared" si="16"/>
        <v>0</v>
      </c>
    </row>
    <row r="219" spans="12:20" x14ac:dyDescent="0.2">
      <c r="L219" s="177"/>
      <c r="M219" s="185"/>
      <c r="N219" s="246"/>
      <c r="O219" s="186"/>
      <c r="P219" s="281"/>
      <c r="Q219" s="43"/>
      <c r="S219" s="273">
        <f t="shared" si="15"/>
        <v>0.17</v>
      </c>
      <c r="T219" s="56">
        <f t="shared" si="16"/>
        <v>0</v>
      </c>
    </row>
    <row r="220" spans="12:20" x14ac:dyDescent="0.2">
      <c r="L220" s="177"/>
      <c r="M220" s="185"/>
      <c r="N220" s="246"/>
      <c r="O220" s="186"/>
      <c r="P220" s="281"/>
      <c r="Q220" s="43"/>
      <c r="S220" s="273">
        <f t="shared" si="15"/>
        <v>0.17</v>
      </c>
      <c r="T220" s="56">
        <f t="shared" si="16"/>
        <v>0</v>
      </c>
    </row>
    <row r="221" spans="12:20" x14ac:dyDescent="0.2">
      <c r="L221" s="177"/>
      <c r="M221" s="185"/>
      <c r="N221" s="246"/>
      <c r="O221" s="186"/>
      <c r="P221" s="281"/>
      <c r="Q221" s="43"/>
      <c r="S221" s="273">
        <f t="shared" si="15"/>
        <v>0.17</v>
      </c>
      <c r="T221" s="56">
        <f t="shared" si="16"/>
        <v>0</v>
      </c>
    </row>
    <row r="222" spans="12:20" x14ac:dyDescent="0.2">
      <c r="L222" s="177"/>
      <c r="M222" s="185"/>
      <c r="N222" s="246"/>
      <c r="O222" s="186"/>
      <c r="P222" s="281"/>
      <c r="Q222" s="43"/>
      <c r="S222" s="273">
        <f t="shared" si="15"/>
        <v>0.17</v>
      </c>
      <c r="T222" s="56">
        <f t="shared" si="16"/>
        <v>0</v>
      </c>
    </row>
    <row r="223" spans="12:20" x14ac:dyDescent="0.2">
      <c r="L223" s="177"/>
      <c r="M223" s="185"/>
      <c r="N223" s="246"/>
      <c r="O223" s="186"/>
      <c r="P223" s="281"/>
      <c r="Q223" s="43"/>
      <c r="S223" s="273">
        <f t="shared" si="15"/>
        <v>0.17</v>
      </c>
      <c r="T223" s="56">
        <f t="shared" si="16"/>
        <v>0</v>
      </c>
    </row>
    <row r="224" spans="12:20" x14ac:dyDescent="0.2">
      <c r="L224" s="177"/>
      <c r="M224" s="185"/>
      <c r="N224" s="246"/>
      <c r="O224" s="186"/>
      <c r="P224" s="281"/>
      <c r="Q224" s="43"/>
      <c r="S224" s="273">
        <f t="shared" si="15"/>
        <v>0.17</v>
      </c>
      <c r="T224" s="56">
        <f t="shared" si="16"/>
        <v>0</v>
      </c>
    </row>
    <row r="225" spans="12:20" x14ac:dyDescent="0.2">
      <c r="L225" s="177"/>
      <c r="M225" s="185"/>
      <c r="N225" s="246"/>
      <c r="O225" s="186"/>
      <c r="P225" s="281"/>
      <c r="Q225" s="43"/>
      <c r="S225" s="273">
        <f t="shared" si="15"/>
        <v>0.17</v>
      </c>
      <c r="T225" s="56">
        <f t="shared" si="16"/>
        <v>0</v>
      </c>
    </row>
    <row r="226" spans="12:20" x14ac:dyDescent="0.2">
      <c r="L226" s="177"/>
      <c r="M226" s="185"/>
      <c r="N226" s="246"/>
      <c r="O226" s="186"/>
      <c r="P226" s="281"/>
      <c r="Q226" s="43"/>
      <c r="S226" s="273">
        <f t="shared" si="15"/>
        <v>0.17</v>
      </c>
      <c r="T226" s="56">
        <f t="shared" si="16"/>
        <v>0</v>
      </c>
    </row>
    <row r="227" spans="12:20" x14ac:dyDescent="0.2">
      <c r="L227" s="177"/>
      <c r="M227" s="185"/>
      <c r="N227" s="246"/>
      <c r="O227" s="186"/>
      <c r="P227" s="281"/>
      <c r="Q227" s="43"/>
      <c r="S227" s="273">
        <f t="shared" si="15"/>
        <v>0.17</v>
      </c>
      <c r="T227" s="56">
        <f t="shared" si="16"/>
        <v>0</v>
      </c>
    </row>
    <row r="228" spans="12:20" x14ac:dyDescent="0.2">
      <c r="L228" s="177"/>
      <c r="M228" s="185"/>
      <c r="N228" s="246"/>
      <c r="O228" s="186"/>
      <c r="P228" s="281"/>
      <c r="Q228" s="43"/>
      <c r="S228" s="273">
        <f t="shared" si="15"/>
        <v>0.17</v>
      </c>
      <c r="T228" s="56">
        <f t="shared" si="16"/>
        <v>0</v>
      </c>
    </row>
    <row r="229" spans="12:20" x14ac:dyDescent="0.2">
      <c r="L229" s="177"/>
      <c r="M229" s="185"/>
      <c r="N229" s="246"/>
      <c r="O229" s="186"/>
      <c r="P229" s="281"/>
      <c r="Q229" s="43"/>
      <c r="S229" s="273">
        <f t="shared" si="15"/>
        <v>0.17</v>
      </c>
      <c r="T229" s="56">
        <f t="shared" si="16"/>
        <v>0</v>
      </c>
    </row>
    <row r="230" spans="12:20" x14ac:dyDescent="0.2">
      <c r="L230" s="177"/>
      <c r="M230" s="185"/>
      <c r="N230" s="246"/>
      <c r="O230" s="186"/>
      <c r="P230" s="281"/>
      <c r="Q230" s="43"/>
      <c r="S230" s="273">
        <f t="shared" si="15"/>
        <v>0.17</v>
      </c>
      <c r="T230" s="56">
        <f t="shared" si="16"/>
        <v>0</v>
      </c>
    </row>
    <row r="231" spans="12:20" x14ac:dyDescent="0.2">
      <c r="L231" s="177"/>
      <c r="M231" s="185"/>
      <c r="N231" s="246"/>
      <c r="O231" s="186"/>
      <c r="P231" s="281"/>
      <c r="Q231" s="43"/>
      <c r="S231" s="273">
        <f t="shared" si="15"/>
        <v>0.17</v>
      </c>
      <c r="T231" s="56">
        <f t="shared" si="16"/>
        <v>0</v>
      </c>
    </row>
    <row r="232" spans="12:20" x14ac:dyDescent="0.2">
      <c r="L232" s="177"/>
      <c r="M232" s="185"/>
      <c r="N232" s="246"/>
      <c r="O232" s="186"/>
      <c r="P232" s="281"/>
      <c r="Q232" s="43"/>
      <c r="S232" s="273">
        <f t="shared" si="15"/>
        <v>0.17</v>
      </c>
      <c r="T232" s="56">
        <f t="shared" si="16"/>
        <v>0</v>
      </c>
    </row>
    <row r="233" spans="12:20" x14ac:dyDescent="0.2">
      <c r="L233" s="177"/>
      <c r="M233" s="185"/>
      <c r="N233" s="246"/>
      <c r="O233" s="186"/>
      <c r="P233" s="281"/>
      <c r="Q233" s="43"/>
      <c r="S233" s="273">
        <f t="shared" si="15"/>
        <v>0.17</v>
      </c>
      <c r="T233" s="56">
        <f t="shared" si="16"/>
        <v>0</v>
      </c>
    </row>
    <row r="234" spans="12:20" x14ac:dyDescent="0.2">
      <c r="L234" s="177"/>
      <c r="M234" s="185"/>
      <c r="N234" s="246"/>
      <c r="O234" s="186"/>
      <c r="P234" s="281"/>
      <c r="Q234" s="43"/>
      <c r="S234" s="273">
        <f t="shared" si="15"/>
        <v>0.17</v>
      </c>
      <c r="T234" s="56">
        <f t="shared" si="16"/>
        <v>0</v>
      </c>
    </row>
    <row r="235" spans="12:20" x14ac:dyDescent="0.2">
      <c r="L235" s="177"/>
      <c r="M235" s="185"/>
      <c r="N235" s="246"/>
      <c r="O235" s="186"/>
      <c r="P235" s="281"/>
      <c r="Q235" s="43"/>
      <c r="S235" s="273">
        <f t="shared" si="15"/>
        <v>0.17</v>
      </c>
      <c r="T235" s="56">
        <f t="shared" si="16"/>
        <v>0</v>
      </c>
    </row>
    <row r="236" spans="12:20" x14ac:dyDescent="0.2">
      <c r="L236" s="177"/>
      <c r="M236" s="185"/>
      <c r="N236" s="246"/>
      <c r="O236" s="186"/>
      <c r="P236" s="281"/>
      <c r="Q236" s="43"/>
      <c r="S236" s="273">
        <f t="shared" si="15"/>
        <v>0.17</v>
      </c>
      <c r="T236" s="56">
        <f t="shared" si="16"/>
        <v>0</v>
      </c>
    </row>
    <row r="237" spans="12:20" x14ac:dyDescent="0.2">
      <c r="L237" s="177"/>
      <c r="M237" s="185"/>
      <c r="N237" s="246"/>
      <c r="O237" s="186"/>
      <c r="P237" s="281"/>
      <c r="Q237" s="43"/>
      <c r="S237" s="273">
        <f t="shared" si="15"/>
        <v>0.17</v>
      </c>
      <c r="T237" s="56">
        <f t="shared" si="16"/>
        <v>0</v>
      </c>
    </row>
    <row r="238" spans="12:20" x14ac:dyDescent="0.2">
      <c r="L238" s="177"/>
      <c r="M238" s="185"/>
      <c r="N238" s="246"/>
      <c r="O238" s="186"/>
      <c r="P238" s="281"/>
      <c r="Q238" s="43"/>
      <c r="S238" s="273">
        <f t="shared" si="15"/>
        <v>0.17</v>
      </c>
      <c r="T238" s="56">
        <f t="shared" si="16"/>
        <v>0</v>
      </c>
    </row>
    <row r="239" spans="12:20" x14ac:dyDescent="0.2">
      <c r="L239" s="177"/>
      <c r="M239" s="185"/>
      <c r="N239" s="246"/>
      <c r="O239" s="186"/>
      <c r="P239" s="281"/>
      <c r="Q239" s="43"/>
      <c r="S239" s="273">
        <f t="shared" si="15"/>
        <v>0.17</v>
      </c>
      <c r="T239" s="56">
        <f t="shared" si="16"/>
        <v>0</v>
      </c>
    </row>
    <row r="240" spans="12:20" x14ac:dyDescent="0.2">
      <c r="L240" s="177"/>
      <c r="M240" s="185"/>
      <c r="N240" s="246"/>
      <c r="O240" s="186"/>
      <c r="P240" s="281"/>
      <c r="Q240" s="43"/>
      <c r="S240" s="273">
        <f t="shared" si="15"/>
        <v>0.17</v>
      </c>
      <c r="T240" s="56">
        <f t="shared" si="16"/>
        <v>0</v>
      </c>
    </row>
    <row r="241" spans="12:20" x14ac:dyDescent="0.2">
      <c r="L241" s="177"/>
      <c r="M241" s="185"/>
      <c r="N241" s="246"/>
      <c r="O241" s="186"/>
      <c r="P241" s="281"/>
      <c r="Q241" s="43"/>
      <c r="S241" s="273">
        <f t="shared" si="15"/>
        <v>0.17</v>
      </c>
      <c r="T241" s="56">
        <f t="shared" si="16"/>
        <v>0</v>
      </c>
    </row>
    <row r="242" spans="12:20" x14ac:dyDescent="0.2">
      <c r="L242" s="177"/>
      <c r="M242" s="185"/>
      <c r="N242" s="246"/>
      <c r="O242" s="186"/>
      <c r="P242" s="281"/>
      <c r="Q242" s="43"/>
      <c r="S242" s="273">
        <f t="shared" si="15"/>
        <v>0.17</v>
      </c>
      <c r="T242" s="56">
        <f t="shared" si="16"/>
        <v>0</v>
      </c>
    </row>
    <row r="243" spans="12:20" x14ac:dyDescent="0.2">
      <c r="L243" s="177"/>
      <c r="M243" s="185"/>
      <c r="N243" s="246"/>
      <c r="O243" s="186"/>
      <c r="P243" s="281"/>
      <c r="Q243" s="43"/>
      <c r="S243" s="273">
        <f t="shared" si="15"/>
        <v>0.17</v>
      </c>
      <c r="T243" s="56">
        <f t="shared" si="16"/>
        <v>0</v>
      </c>
    </row>
    <row r="244" spans="12:20" x14ac:dyDescent="0.2">
      <c r="L244" s="177"/>
      <c r="M244" s="185"/>
      <c r="N244" s="246"/>
      <c r="O244" s="186"/>
      <c r="P244" s="281"/>
      <c r="Q244" s="43"/>
      <c r="S244" s="273">
        <f t="shared" si="15"/>
        <v>0.17</v>
      </c>
      <c r="T244" s="56">
        <f t="shared" si="16"/>
        <v>0</v>
      </c>
    </row>
    <row r="245" spans="12:20" x14ac:dyDescent="0.2">
      <c r="L245" s="177"/>
      <c r="M245" s="185"/>
      <c r="N245" s="246"/>
      <c r="O245" s="186"/>
      <c r="P245" s="281"/>
      <c r="Q245" s="43"/>
      <c r="S245" s="273">
        <f t="shared" si="15"/>
        <v>0.17</v>
      </c>
      <c r="T245" s="56">
        <f t="shared" si="16"/>
        <v>0</v>
      </c>
    </row>
    <row r="246" spans="12:20" x14ac:dyDescent="0.2">
      <c r="L246" s="177"/>
      <c r="M246" s="185"/>
      <c r="N246" s="246"/>
      <c r="O246" s="186"/>
      <c r="P246" s="281"/>
      <c r="Q246" s="43"/>
      <c r="S246" s="273">
        <f t="shared" si="15"/>
        <v>0.17</v>
      </c>
      <c r="T246" s="56">
        <f t="shared" si="16"/>
        <v>0</v>
      </c>
    </row>
    <row r="247" spans="12:20" x14ac:dyDescent="0.2">
      <c r="L247" s="188"/>
      <c r="M247" s="185"/>
      <c r="N247" s="246"/>
      <c r="O247" s="185"/>
      <c r="P247" s="281"/>
      <c r="Q247" s="43"/>
      <c r="S247" s="273">
        <f t="shared" si="15"/>
        <v>0.17</v>
      </c>
      <c r="T247" s="56">
        <f t="shared" si="16"/>
        <v>0</v>
      </c>
    </row>
    <row r="248" spans="12:20" x14ac:dyDescent="0.2">
      <c r="L248" s="177"/>
      <c r="M248" s="185"/>
      <c r="N248" s="246"/>
      <c r="O248" s="186"/>
      <c r="P248" s="281"/>
      <c r="Q248" s="43"/>
      <c r="S248" s="273">
        <f t="shared" si="15"/>
        <v>0.17</v>
      </c>
      <c r="T248" s="56">
        <f t="shared" si="16"/>
        <v>0</v>
      </c>
    </row>
    <row r="249" spans="12:20" x14ac:dyDescent="0.2">
      <c r="L249" s="177"/>
      <c r="M249" s="185"/>
      <c r="N249" s="246"/>
      <c r="O249" s="186"/>
      <c r="P249" s="281"/>
      <c r="Q249" s="43"/>
      <c r="S249" s="273">
        <f t="shared" si="15"/>
        <v>0.17</v>
      </c>
      <c r="T249" s="56">
        <f t="shared" si="16"/>
        <v>0</v>
      </c>
    </row>
    <row r="250" spans="12:20" x14ac:dyDescent="0.2">
      <c r="L250" s="177"/>
      <c r="M250" s="185"/>
      <c r="N250" s="246"/>
      <c r="O250" s="186"/>
      <c r="P250" s="281"/>
      <c r="Q250" s="43"/>
      <c r="S250" s="273">
        <f t="shared" si="15"/>
        <v>0.17</v>
      </c>
      <c r="T250" s="56">
        <f t="shared" si="16"/>
        <v>0</v>
      </c>
    </row>
    <row r="251" spans="12:20" x14ac:dyDescent="0.2">
      <c r="L251" s="177"/>
      <c r="M251" s="185"/>
      <c r="N251" s="246"/>
      <c r="O251" s="186"/>
      <c r="P251" s="281"/>
      <c r="Q251" s="43"/>
      <c r="S251" s="273">
        <f t="shared" si="15"/>
        <v>0.17</v>
      </c>
      <c r="T251" s="56">
        <f t="shared" si="16"/>
        <v>0</v>
      </c>
    </row>
    <row r="252" spans="12:20" x14ac:dyDescent="0.2">
      <c r="L252" s="177"/>
      <c r="M252" s="185"/>
      <c r="N252" s="246"/>
      <c r="O252" s="186"/>
      <c r="P252" s="281"/>
      <c r="Q252" s="43"/>
      <c r="S252" s="273">
        <f t="shared" si="15"/>
        <v>0.17</v>
      </c>
      <c r="T252" s="56">
        <f t="shared" si="16"/>
        <v>0</v>
      </c>
    </row>
    <row r="253" spans="12:20" x14ac:dyDescent="0.2">
      <c r="L253" s="177"/>
      <c r="M253" s="185"/>
      <c r="N253" s="246"/>
      <c r="O253" s="186"/>
      <c r="P253" s="281"/>
      <c r="Q253" s="43"/>
      <c r="S253" s="273">
        <f t="shared" si="15"/>
        <v>0.17</v>
      </c>
      <c r="T253" s="56">
        <f t="shared" si="16"/>
        <v>0</v>
      </c>
    </row>
    <row r="254" spans="12:20" x14ac:dyDescent="0.2">
      <c r="L254" s="177"/>
      <c r="M254" s="185"/>
      <c r="N254" s="246"/>
      <c r="O254" s="186"/>
      <c r="P254" s="281"/>
      <c r="Q254" s="43"/>
      <c r="S254" s="273">
        <f t="shared" si="15"/>
        <v>0.17</v>
      </c>
      <c r="T254" s="56">
        <f t="shared" si="16"/>
        <v>0</v>
      </c>
    </row>
    <row r="255" spans="12:20" x14ac:dyDescent="0.2">
      <c r="L255" s="177"/>
      <c r="M255" s="185"/>
      <c r="N255" s="246"/>
      <c r="O255" s="186"/>
      <c r="P255" s="281"/>
      <c r="Q255" s="43"/>
      <c r="S255" s="273">
        <f t="shared" si="15"/>
        <v>0.17</v>
      </c>
      <c r="T255" s="56">
        <f t="shared" si="16"/>
        <v>0</v>
      </c>
    </row>
    <row r="256" spans="12:20" x14ac:dyDescent="0.2">
      <c r="L256" s="177"/>
      <c r="M256" s="185"/>
      <c r="N256" s="246"/>
      <c r="O256" s="186"/>
      <c r="P256" s="281"/>
      <c r="Q256" s="43"/>
      <c r="S256" s="273">
        <f t="shared" si="15"/>
        <v>0.17</v>
      </c>
      <c r="T256" s="56">
        <f t="shared" si="16"/>
        <v>0</v>
      </c>
    </row>
    <row r="257" spans="12:20" x14ac:dyDescent="0.2">
      <c r="L257" s="177"/>
      <c r="M257" s="185"/>
      <c r="N257" s="246"/>
      <c r="O257" s="186"/>
      <c r="P257" s="281"/>
      <c r="Q257" s="43"/>
      <c r="S257" s="273">
        <f t="shared" si="15"/>
        <v>0.17</v>
      </c>
      <c r="T257" s="56">
        <f t="shared" si="16"/>
        <v>0</v>
      </c>
    </row>
    <row r="258" spans="12:20" x14ac:dyDescent="0.2">
      <c r="L258" s="177"/>
      <c r="M258" s="185"/>
      <c r="N258" s="246"/>
      <c r="O258" s="186"/>
      <c r="P258" s="281"/>
      <c r="Q258" s="43"/>
      <c r="S258" s="273">
        <f t="shared" si="15"/>
        <v>0.17</v>
      </c>
      <c r="T258" s="56">
        <f t="shared" si="16"/>
        <v>0</v>
      </c>
    </row>
    <row r="259" spans="12:20" x14ac:dyDescent="0.2">
      <c r="L259" s="177"/>
      <c r="M259" s="185"/>
      <c r="N259" s="246"/>
      <c r="O259" s="186"/>
      <c r="P259" s="281"/>
      <c r="Q259" s="43"/>
      <c r="S259" s="273">
        <f t="shared" si="15"/>
        <v>0.17</v>
      </c>
      <c r="T259" s="56">
        <f t="shared" si="16"/>
        <v>0</v>
      </c>
    </row>
    <row r="260" spans="12:20" x14ac:dyDescent="0.2">
      <c r="L260" s="177"/>
      <c r="M260" s="185"/>
      <c r="N260" s="246"/>
      <c r="O260" s="186"/>
      <c r="P260" s="281"/>
      <c r="Q260" s="43"/>
      <c r="S260" s="273">
        <f t="shared" si="15"/>
        <v>0.17</v>
      </c>
      <c r="T260" s="56">
        <f t="shared" si="16"/>
        <v>0</v>
      </c>
    </row>
    <row r="261" spans="12:20" x14ac:dyDescent="0.2">
      <c r="L261" s="177"/>
      <c r="M261" s="185"/>
      <c r="N261" s="246"/>
      <c r="O261" s="186"/>
      <c r="P261" s="281"/>
      <c r="Q261" s="43"/>
      <c r="S261" s="273">
        <f t="shared" si="15"/>
        <v>0.17</v>
      </c>
      <c r="T261" s="56">
        <f t="shared" si="16"/>
        <v>0</v>
      </c>
    </row>
    <row r="262" spans="12:20" x14ac:dyDescent="0.2">
      <c r="L262" s="177"/>
      <c r="M262" s="185"/>
      <c r="N262" s="246"/>
      <c r="O262" s="186"/>
      <c r="P262" s="281"/>
      <c r="Q262" s="43"/>
      <c r="S262" s="273">
        <f t="shared" si="15"/>
        <v>0.17</v>
      </c>
      <c r="T262" s="56">
        <f t="shared" si="16"/>
        <v>0</v>
      </c>
    </row>
    <row r="263" spans="12:20" x14ac:dyDescent="0.2">
      <c r="L263" s="177"/>
      <c r="M263" s="185"/>
      <c r="N263" s="246"/>
      <c r="O263" s="186"/>
      <c r="P263" s="281"/>
      <c r="Q263" s="43"/>
      <c r="S263" s="273">
        <f t="shared" si="15"/>
        <v>0.17</v>
      </c>
      <c r="T263" s="56">
        <f t="shared" si="16"/>
        <v>0</v>
      </c>
    </row>
    <row r="264" spans="12:20" x14ac:dyDescent="0.2">
      <c r="L264" s="177"/>
      <c r="M264" s="185"/>
      <c r="N264" s="246"/>
      <c r="O264" s="186"/>
      <c r="P264" s="281"/>
      <c r="Q264" s="43"/>
      <c r="S264" s="273">
        <f t="shared" si="15"/>
        <v>0.17</v>
      </c>
      <c r="T264" s="56">
        <f t="shared" si="16"/>
        <v>0</v>
      </c>
    </row>
    <row r="265" spans="12:20" x14ac:dyDescent="0.2">
      <c r="L265" s="177"/>
      <c r="M265" s="185"/>
      <c r="N265" s="246"/>
      <c r="O265" s="186"/>
      <c r="P265" s="281"/>
      <c r="Q265" s="43"/>
      <c r="S265" s="273">
        <f t="shared" si="15"/>
        <v>0.17</v>
      </c>
      <c r="T265" s="56">
        <f t="shared" si="16"/>
        <v>0</v>
      </c>
    </row>
    <row r="266" spans="12:20" x14ac:dyDescent="0.2">
      <c r="L266" s="177"/>
      <c r="M266" s="185"/>
      <c r="N266" s="246"/>
      <c r="O266" s="186"/>
      <c r="P266" s="281"/>
      <c r="Q266" s="43"/>
      <c r="S266" s="273">
        <f t="shared" si="15"/>
        <v>0.17</v>
      </c>
      <c r="T266" s="56">
        <f t="shared" si="16"/>
        <v>0</v>
      </c>
    </row>
    <row r="267" spans="12:20" x14ac:dyDescent="0.2">
      <c r="L267" s="177"/>
      <c r="M267" s="185"/>
      <c r="N267" s="246"/>
      <c r="O267" s="186"/>
      <c r="P267" s="281"/>
      <c r="Q267" s="43"/>
      <c r="S267" s="273">
        <f t="shared" ref="S267:S298" si="17">$AG$2</f>
        <v>0.17</v>
      </c>
      <c r="T267" s="56">
        <f t="shared" ref="T267:T298" si="18">IF(M267=$AC$10,N267-N267/(1+S267),0)</f>
        <v>0</v>
      </c>
    </row>
    <row r="268" spans="12:20" x14ac:dyDescent="0.2">
      <c r="L268" s="177"/>
      <c r="M268" s="185"/>
      <c r="N268" s="246"/>
      <c r="O268" s="186"/>
      <c r="P268" s="281"/>
      <c r="Q268" s="43"/>
      <c r="S268" s="273">
        <f t="shared" si="17"/>
        <v>0.17</v>
      </c>
      <c r="T268" s="56">
        <f t="shared" si="18"/>
        <v>0</v>
      </c>
    </row>
    <row r="269" spans="12:20" x14ac:dyDescent="0.2">
      <c r="L269" s="177"/>
      <c r="M269" s="185"/>
      <c r="N269" s="246"/>
      <c r="O269" s="186"/>
      <c r="P269" s="281"/>
      <c r="Q269" s="43"/>
      <c r="S269" s="273">
        <f t="shared" si="17"/>
        <v>0.17</v>
      </c>
      <c r="T269" s="56">
        <f t="shared" si="18"/>
        <v>0</v>
      </c>
    </row>
    <row r="270" spans="12:20" x14ac:dyDescent="0.2">
      <c r="L270" s="177"/>
      <c r="M270" s="185"/>
      <c r="N270" s="246"/>
      <c r="O270" s="186"/>
      <c r="P270" s="281"/>
      <c r="Q270" s="43"/>
      <c r="S270" s="273">
        <f t="shared" si="17"/>
        <v>0.17</v>
      </c>
      <c r="T270" s="56">
        <f t="shared" si="18"/>
        <v>0</v>
      </c>
    </row>
    <row r="271" spans="12:20" x14ac:dyDescent="0.2">
      <c r="L271" s="177"/>
      <c r="M271" s="185"/>
      <c r="N271" s="246"/>
      <c r="O271" s="186"/>
      <c r="P271" s="281"/>
      <c r="Q271" s="43"/>
      <c r="S271" s="273">
        <f t="shared" si="17"/>
        <v>0.17</v>
      </c>
      <c r="T271" s="56">
        <f t="shared" si="18"/>
        <v>0</v>
      </c>
    </row>
    <row r="272" spans="12:20" x14ac:dyDescent="0.2">
      <c r="L272" s="177"/>
      <c r="M272" s="185"/>
      <c r="N272" s="246"/>
      <c r="O272" s="186"/>
      <c r="P272" s="281"/>
      <c r="Q272" s="43"/>
      <c r="S272" s="273">
        <f t="shared" si="17"/>
        <v>0.17</v>
      </c>
      <c r="T272" s="56">
        <f t="shared" si="18"/>
        <v>0</v>
      </c>
    </row>
    <row r="273" spans="12:20" x14ac:dyDescent="0.2">
      <c r="L273" s="177"/>
      <c r="M273" s="185"/>
      <c r="N273" s="246"/>
      <c r="O273" s="186"/>
      <c r="P273" s="281"/>
      <c r="Q273" s="43"/>
      <c r="S273" s="273">
        <f t="shared" si="17"/>
        <v>0.17</v>
      </c>
      <c r="T273" s="56">
        <f t="shared" si="18"/>
        <v>0</v>
      </c>
    </row>
    <row r="274" spans="12:20" x14ac:dyDescent="0.2">
      <c r="L274" s="177"/>
      <c r="M274" s="185"/>
      <c r="N274" s="246"/>
      <c r="O274" s="186"/>
      <c r="P274" s="281"/>
      <c r="Q274" s="43"/>
      <c r="S274" s="273">
        <f t="shared" si="17"/>
        <v>0.17</v>
      </c>
      <c r="T274" s="56">
        <f t="shared" si="18"/>
        <v>0</v>
      </c>
    </row>
    <row r="275" spans="12:20" x14ac:dyDescent="0.2">
      <c r="L275" s="177"/>
      <c r="M275" s="185"/>
      <c r="N275" s="246"/>
      <c r="O275" s="186"/>
      <c r="P275" s="281"/>
      <c r="Q275" s="43"/>
      <c r="S275" s="273">
        <f t="shared" si="17"/>
        <v>0.17</v>
      </c>
      <c r="T275" s="56">
        <f t="shared" si="18"/>
        <v>0</v>
      </c>
    </row>
    <row r="276" spans="12:20" x14ac:dyDescent="0.2">
      <c r="L276" s="177"/>
      <c r="M276" s="185"/>
      <c r="N276" s="246"/>
      <c r="O276" s="186"/>
      <c r="P276" s="281"/>
      <c r="Q276" s="43"/>
      <c r="S276" s="273">
        <f t="shared" si="17"/>
        <v>0.17</v>
      </c>
      <c r="T276" s="56">
        <f t="shared" si="18"/>
        <v>0</v>
      </c>
    </row>
    <row r="277" spans="12:20" x14ac:dyDescent="0.2">
      <c r="L277" s="177"/>
      <c r="M277" s="185"/>
      <c r="N277" s="246"/>
      <c r="O277" s="186"/>
      <c r="P277" s="281"/>
      <c r="Q277" s="43"/>
      <c r="S277" s="273">
        <f t="shared" si="17"/>
        <v>0.17</v>
      </c>
      <c r="T277" s="56">
        <f t="shared" si="18"/>
        <v>0</v>
      </c>
    </row>
    <row r="278" spans="12:20" x14ac:dyDescent="0.2">
      <c r="L278" s="177"/>
      <c r="M278" s="185"/>
      <c r="N278" s="246"/>
      <c r="O278" s="186"/>
      <c r="P278" s="281"/>
      <c r="Q278" s="43"/>
      <c r="S278" s="273">
        <f t="shared" si="17"/>
        <v>0.17</v>
      </c>
      <c r="T278" s="56">
        <f t="shared" si="18"/>
        <v>0</v>
      </c>
    </row>
    <row r="279" spans="12:20" x14ac:dyDescent="0.2">
      <c r="L279" s="177"/>
      <c r="M279" s="185"/>
      <c r="N279" s="246"/>
      <c r="O279" s="186"/>
      <c r="P279" s="281"/>
      <c r="Q279" s="43"/>
      <c r="S279" s="273">
        <f t="shared" si="17"/>
        <v>0.17</v>
      </c>
      <c r="T279" s="56">
        <f t="shared" si="18"/>
        <v>0</v>
      </c>
    </row>
    <row r="280" spans="12:20" x14ac:dyDescent="0.2">
      <c r="L280" s="177"/>
      <c r="M280" s="185"/>
      <c r="N280" s="246"/>
      <c r="O280" s="186"/>
      <c r="P280" s="281"/>
      <c r="Q280" s="43"/>
      <c r="S280" s="273">
        <f t="shared" si="17"/>
        <v>0.17</v>
      </c>
      <c r="T280" s="56">
        <f t="shared" si="18"/>
        <v>0</v>
      </c>
    </row>
    <row r="281" spans="12:20" x14ac:dyDescent="0.2">
      <c r="L281" s="177"/>
      <c r="M281" s="185"/>
      <c r="N281" s="246"/>
      <c r="O281" s="186"/>
      <c r="P281" s="281"/>
      <c r="Q281" s="43"/>
      <c r="S281" s="273">
        <f t="shared" si="17"/>
        <v>0.17</v>
      </c>
      <c r="T281" s="56">
        <f t="shared" si="18"/>
        <v>0</v>
      </c>
    </row>
    <row r="282" spans="12:20" x14ac:dyDescent="0.2">
      <c r="L282" s="177"/>
      <c r="M282" s="185"/>
      <c r="N282" s="246"/>
      <c r="O282" s="186"/>
      <c r="P282" s="281"/>
      <c r="Q282" s="43"/>
      <c r="S282" s="273">
        <f t="shared" si="17"/>
        <v>0.17</v>
      </c>
      <c r="T282" s="56">
        <f t="shared" si="18"/>
        <v>0</v>
      </c>
    </row>
    <row r="283" spans="12:20" x14ac:dyDescent="0.2">
      <c r="L283" s="177"/>
      <c r="M283" s="185"/>
      <c r="N283" s="246"/>
      <c r="O283" s="186"/>
      <c r="P283" s="281"/>
      <c r="Q283" s="43"/>
      <c r="S283" s="273">
        <f t="shared" si="17"/>
        <v>0.17</v>
      </c>
      <c r="T283" s="56">
        <f t="shared" si="18"/>
        <v>0</v>
      </c>
    </row>
    <row r="284" spans="12:20" x14ac:dyDescent="0.2">
      <c r="L284" s="177"/>
      <c r="M284" s="185"/>
      <c r="N284" s="246"/>
      <c r="O284" s="186"/>
      <c r="P284" s="281"/>
      <c r="Q284" s="43"/>
      <c r="S284" s="273">
        <f t="shared" si="17"/>
        <v>0.17</v>
      </c>
      <c r="T284" s="56">
        <f t="shared" si="18"/>
        <v>0</v>
      </c>
    </row>
    <row r="285" spans="12:20" x14ac:dyDescent="0.2">
      <c r="L285" s="177"/>
      <c r="M285" s="185"/>
      <c r="N285" s="246"/>
      <c r="O285" s="186"/>
      <c r="P285" s="281"/>
      <c r="Q285" s="43"/>
      <c r="S285" s="273">
        <f t="shared" si="17"/>
        <v>0.17</v>
      </c>
      <c r="T285" s="56">
        <f t="shared" si="18"/>
        <v>0</v>
      </c>
    </row>
    <row r="286" spans="12:20" x14ac:dyDescent="0.2">
      <c r="L286" s="177"/>
      <c r="M286" s="185"/>
      <c r="N286" s="246"/>
      <c r="O286" s="186"/>
      <c r="P286" s="281"/>
      <c r="Q286" s="43"/>
      <c r="S286" s="273">
        <f t="shared" si="17"/>
        <v>0.17</v>
      </c>
      <c r="T286" s="56">
        <f t="shared" si="18"/>
        <v>0</v>
      </c>
    </row>
    <row r="287" spans="12:20" x14ac:dyDescent="0.2">
      <c r="L287" s="177"/>
      <c r="M287" s="185"/>
      <c r="N287" s="246"/>
      <c r="O287" s="186"/>
      <c r="P287" s="281"/>
      <c r="Q287" s="43"/>
      <c r="S287" s="273">
        <f t="shared" si="17"/>
        <v>0.17</v>
      </c>
      <c r="T287" s="56">
        <f t="shared" si="18"/>
        <v>0</v>
      </c>
    </row>
    <row r="288" spans="12:20" x14ac:dyDescent="0.2">
      <c r="L288" s="177"/>
      <c r="M288" s="185"/>
      <c r="N288" s="246"/>
      <c r="O288" s="186"/>
      <c r="P288" s="281"/>
      <c r="Q288" s="43"/>
      <c r="S288" s="273">
        <f t="shared" si="17"/>
        <v>0.17</v>
      </c>
      <c r="T288" s="56">
        <f t="shared" si="18"/>
        <v>0</v>
      </c>
    </row>
    <row r="289" spans="12:20" x14ac:dyDescent="0.2">
      <c r="L289" s="177"/>
      <c r="M289" s="185"/>
      <c r="N289" s="246"/>
      <c r="O289" s="186"/>
      <c r="P289" s="281"/>
      <c r="Q289" s="43"/>
      <c r="S289" s="273">
        <f t="shared" si="17"/>
        <v>0.17</v>
      </c>
      <c r="T289" s="56">
        <f t="shared" si="18"/>
        <v>0</v>
      </c>
    </row>
    <row r="290" spans="12:20" x14ac:dyDescent="0.2">
      <c r="L290" s="177"/>
      <c r="M290" s="185"/>
      <c r="N290" s="246"/>
      <c r="O290" s="186"/>
      <c r="P290" s="281"/>
      <c r="Q290" s="43"/>
      <c r="S290" s="273">
        <f t="shared" si="17"/>
        <v>0.17</v>
      </c>
      <c r="T290" s="56">
        <f t="shared" si="18"/>
        <v>0</v>
      </c>
    </row>
    <row r="291" spans="12:20" x14ac:dyDescent="0.2">
      <c r="L291" s="177"/>
      <c r="M291" s="185"/>
      <c r="N291" s="246"/>
      <c r="O291" s="186"/>
      <c r="P291" s="281"/>
      <c r="Q291" s="43"/>
      <c r="S291" s="273">
        <f t="shared" si="17"/>
        <v>0.17</v>
      </c>
      <c r="T291" s="56">
        <f t="shared" si="18"/>
        <v>0</v>
      </c>
    </row>
    <row r="292" spans="12:20" x14ac:dyDescent="0.2">
      <c r="L292" s="177"/>
      <c r="M292" s="185"/>
      <c r="N292" s="246"/>
      <c r="O292" s="186"/>
      <c r="P292" s="281"/>
      <c r="Q292" s="43"/>
      <c r="S292" s="273">
        <f t="shared" si="17"/>
        <v>0.17</v>
      </c>
      <c r="T292" s="56">
        <f t="shared" si="18"/>
        <v>0</v>
      </c>
    </row>
    <row r="293" spans="12:20" x14ac:dyDescent="0.2">
      <c r="L293" s="177"/>
      <c r="M293" s="185"/>
      <c r="N293" s="246"/>
      <c r="O293" s="186"/>
      <c r="P293" s="281"/>
      <c r="Q293" s="43"/>
      <c r="S293" s="273">
        <f t="shared" si="17"/>
        <v>0.17</v>
      </c>
      <c r="T293" s="56">
        <f t="shared" si="18"/>
        <v>0</v>
      </c>
    </row>
    <row r="294" spans="12:20" x14ac:dyDescent="0.2">
      <c r="L294" s="177"/>
      <c r="M294" s="185"/>
      <c r="N294" s="246"/>
      <c r="O294" s="186"/>
      <c r="P294" s="281"/>
      <c r="Q294" s="43"/>
      <c r="S294" s="273">
        <f t="shared" si="17"/>
        <v>0.17</v>
      </c>
      <c r="T294" s="56">
        <f t="shared" si="18"/>
        <v>0</v>
      </c>
    </row>
    <row r="295" spans="12:20" x14ac:dyDescent="0.2">
      <c r="L295" s="177"/>
      <c r="M295" s="185"/>
      <c r="N295" s="246"/>
      <c r="O295" s="186"/>
      <c r="P295" s="281"/>
      <c r="Q295" s="43"/>
      <c r="S295" s="273">
        <f t="shared" si="17"/>
        <v>0.17</v>
      </c>
      <c r="T295" s="56">
        <f t="shared" si="18"/>
        <v>0</v>
      </c>
    </row>
    <row r="296" spans="12:20" x14ac:dyDescent="0.2">
      <c r="L296" s="177"/>
      <c r="M296" s="185"/>
      <c r="N296" s="246"/>
      <c r="O296" s="186"/>
      <c r="P296" s="281"/>
      <c r="Q296" s="43"/>
      <c r="S296" s="273">
        <f t="shared" si="17"/>
        <v>0.17</v>
      </c>
      <c r="T296" s="56">
        <f t="shared" si="18"/>
        <v>0</v>
      </c>
    </row>
    <row r="297" spans="12:20" x14ac:dyDescent="0.2">
      <c r="L297" s="177"/>
      <c r="M297" s="185"/>
      <c r="N297" s="246"/>
      <c r="O297" s="186"/>
      <c r="P297" s="281"/>
      <c r="Q297" s="43"/>
      <c r="S297" s="273">
        <f t="shared" si="17"/>
        <v>0.17</v>
      </c>
      <c r="T297" s="56">
        <f t="shared" si="18"/>
        <v>0</v>
      </c>
    </row>
    <row r="298" spans="12:20" ht="15" thickBot="1" x14ac:dyDescent="0.25">
      <c r="L298" s="189"/>
      <c r="M298" s="190"/>
      <c r="N298" s="247"/>
      <c r="O298" s="190"/>
      <c r="P298" s="282"/>
      <c r="Q298" s="43"/>
      <c r="S298" s="273">
        <f t="shared" si="17"/>
        <v>0.17</v>
      </c>
      <c r="T298" s="56">
        <f t="shared" si="18"/>
        <v>0</v>
      </c>
    </row>
    <row r="299" spans="12:20" ht="15.75" x14ac:dyDescent="0.2">
      <c r="L299" s="10"/>
      <c r="M299" s="15"/>
      <c r="N299" s="15"/>
      <c r="O299" s="38"/>
      <c r="P299" s="38"/>
      <c r="Q299" s="38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I11:I44">
    <cfRule type="expression" dxfId="90" priority="10" stopIfTrue="1">
      <formula>$C$6=$AF$1</formula>
    </cfRule>
  </conditionalFormatting>
  <conditionalFormatting sqref="L11:Q298">
    <cfRule type="expression" dxfId="89" priority="9" stopIfTrue="1">
      <formula>$M11=$AC$10</formula>
    </cfRule>
  </conditionalFormatting>
  <conditionalFormatting sqref="M5:N7">
    <cfRule type="expression" dxfId="88" priority="8" stopIfTrue="1">
      <formula>$C$6=$AF$1</formula>
    </cfRule>
  </conditionalFormatting>
  <conditionalFormatting sqref="H2:H3 H6:H7">
    <cfRule type="cellIs" dxfId="87" priority="6" stopIfTrue="1" operator="lessThan">
      <formula>0</formula>
    </cfRule>
    <cfRule type="cellIs" dxfId="86" priority="7" stopIfTrue="1" operator="greaterThan">
      <formula>0</formula>
    </cfRule>
  </conditionalFormatting>
  <conditionalFormatting sqref="E11:E44">
    <cfRule type="cellIs" dxfId="85" priority="4" stopIfTrue="1" operator="equal">
      <formula>$AD$2</formula>
    </cfRule>
  </conditionalFormatting>
  <conditionalFormatting sqref="D11:D44">
    <cfRule type="cellIs" dxfId="84" priority="3" stopIfTrue="1" operator="equal">
      <formula>$AE$1</formula>
    </cfRule>
  </conditionalFormatting>
  <conditionalFormatting sqref="J7">
    <cfRule type="cellIs" dxfId="83" priority="1" stopIfTrue="1" operator="lessThan">
      <formula>0</formula>
    </cfRule>
    <cfRule type="cellIs" dxfId="82" priority="2" stopIfTrue="1" operator="greaterThan">
      <formula>0</formula>
    </cfRule>
  </conditionalFormatting>
  <dataValidations count="7">
    <dataValidation type="custom" showInputMessage="1" showErrorMessage="1" error="חובה למלא את שם הסעיף לפני מילוי הסכום" sqref="N11:N298">
      <formula1>ISTEXT(M11)</formula1>
    </dataValidation>
    <dataValidation type="list" allowBlank="1" showInputMessage="1" showErrorMessage="1" sqref="U13:U48 E11:E44">
      <formula1>$AD$1:$AD$2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>
      <formula1>C26&lt;2500</formula1>
    </dataValidation>
    <dataValidation type="list" allowBlank="1" showInputMessage="1" showErrorMessage="1" sqref="C7 D11:D44">
      <formula1>$AE$1:$AE$2</formula1>
    </dataValidation>
    <dataValidation type="list" allowBlank="1" showInputMessage="1" showErrorMessage="1" sqref="C6">
      <formula1>$AF$1:$AF$2</formula1>
    </dataValidation>
    <dataValidation type="list" allowBlank="1" showInputMessage="1" sqref="O11:O298">
      <formula1>$AC$1:$AC$5</formula1>
    </dataValidation>
    <dataValidation type="list" showInputMessage="1" showErrorMessage="1" sqref="M11:M298">
      <formula1>$AC$10:$AC$44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125" defaultRowHeight="14.25" x14ac:dyDescent="0.2"/>
  <cols>
    <col min="1" max="1" width="1.125" style="1" customWidth="1"/>
    <col min="2" max="2" width="29" style="1" customWidth="1"/>
    <col min="3" max="3" width="9.375" style="1" customWidth="1"/>
    <col min="4" max="5" width="10" style="1" customWidth="1"/>
    <col min="6" max="6" width="11.625" style="1" hidden="1" customWidth="1"/>
    <col min="7" max="8" width="10" style="1" customWidth="1"/>
    <col min="9" max="9" width="6.125" style="1" customWidth="1"/>
    <col min="10" max="10" width="10.75" style="1" customWidth="1"/>
    <col min="11" max="11" width="2.875" style="1" customWidth="1"/>
    <col min="12" max="12" width="3.75" style="1" customWidth="1"/>
    <col min="13" max="13" width="31.625" style="1" customWidth="1"/>
    <col min="14" max="14" width="9.875" style="1" customWidth="1"/>
    <col min="15" max="15" width="10.125" style="2" customWidth="1"/>
    <col min="16" max="16" width="38.25" style="2" customWidth="1"/>
    <col min="17" max="17" width="11.625" style="20" customWidth="1"/>
    <col min="18" max="18" width="5.875" style="1" hidden="1" customWidth="1"/>
    <col min="19" max="19" width="9.875" style="1" hidden="1" customWidth="1"/>
    <col min="20" max="20" width="11.75" style="1" hidden="1" customWidth="1"/>
    <col min="21" max="21" width="9.125" style="1" hidden="1" customWidth="1"/>
    <col min="22" max="22" width="15.375" style="1" hidden="1" customWidth="1"/>
    <col min="23" max="23" width="10.25" style="1" hidden="1" customWidth="1"/>
    <col min="24" max="24" width="13.125" style="1" customWidth="1"/>
    <col min="25" max="25" width="14.625" style="1" customWidth="1"/>
    <col min="26" max="26" width="9.125" style="1"/>
    <col min="27" max="27" width="0" style="1" hidden="1" customWidth="1"/>
    <col min="28" max="28" width="9.125" style="1" hidden="1" customWidth="1"/>
    <col min="29" max="36" width="9.125" style="56" hidden="1" customWidth="1"/>
    <col min="37" max="37" width="9.125" style="1" hidden="1" customWidth="1"/>
    <col min="38" max="39" width="0" style="1" hidden="1" customWidth="1"/>
    <col min="40" max="40" width="10.625" style="1" hidden="1" customWidth="1"/>
    <col min="41" max="16384" width="9.125" style="1"/>
  </cols>
  <sheetData>
    <row r="1" spans="1:40" ht="10.5" customHeight="1" thickBot="1" x14ac:dyDescent="0.25">
      <c r="A1" s="10"/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2"/>
      <c r="P1" s="12"/>
      <c r="R1" s="10"/>
      <c r="AC1" s="56" t="s">
        <v>57</v>
      </c>
      <c r="AD1" s="56" t="s">
        <v>153</v>
      </c>
      <c r="AE1" s="56" t="s">
        <v>63</v>
      </c>
      <c r="AF1" s="56" t="s">
        <v>36</v>
      </c>
      <c r="AG1" s="57" t="s">
        <v>84</v>
      </c>
    </row>
    <row r="2" spans="1:40" ht="15.75" customHeight="1" x14ac:dyDescent="0.3">
      <c r="A2" s="10"/>
      <c r="B2" s="97" t="s">
        <v>27</v>
      </c>
      <c r="C2" s="255">
        <f>'שיקוף לעסק'!C2</f>
        <v>0</v>
      </c>
      <c r="D2" s="317"/>
      <c r="E2" s="453" t="s">
        <v>15</v>
      </c>
      <c r="F2" s="454"/>
      <c r="G2" s="455"/>
      <c r="H2" s="319">
        <f>N4-N5-N2</f>
        <v>0</v>
      </c>
      <c r="I2" s="10"/>
      <c r="J2" s="10"/>
      <c r="K2" s="39"/>
      <c r="L2" s="29"/>
      <c r="M2" s="286" t="s">
        <v>49</v>
      </c>
      <c r="N2" s="287">
        <f>SUMIF(D11:D44,AE1,H11:H44)+SUMIF(D11:D44,AE2,F11:F44)</f>
        <v>0</v>
      </c>
      <c r="O2" s="20"/>
      <c r="P2" s="101"/>
      <c r="R2" s="10"/>
      <c r="AC2" s="56" t="s">
        <v>78</v>
      </c>
      <c r="AD2" s="56" t="s">
        <v>154</v>
      </c>
      <c r="AE2" s="56" t="s">
        <v>64</v>
      </c>
      <c r="AF2" s="56" t="s">
        <v>37</v>
      </c>
      <c r="AG2" s="58">
        <f>IF(C6=AF2,'שיעורי מס'!D5,0)</f>
        <v>0.17</v>
      </c>
    </row>
    <row r="3" spans="1:40" ht="15.75" customHeight="1" x14ac:dyDescent="0.3">
      <c r="A3" s="10"/>
      <c r="B3" s="98" t="s">
        <v>25</v>
      </c>
      <c r="C3" s="256">
        <f>מרץ!C3</f>
        <v>0</v>
      </c>
      <c r="D3" s="317"/>
      <c r="E3" s="456" t="s">
        <v>61</v>
      </c>
      <c r="F3" s="457"/>
      <c r="G3" s="458"/>
      <c r="H3" s="320">
        <f>N4-N5-N3</f>
        <v>0</v>
      </c>
      <c r="I3" s="10"/>
      <c r="J3" s="10"/>
      <c r="K3" s="40"/>
      <c r="L3" s="30"/>
      <c r="M3" s="47" t="s">
        <v>149</v>
      </c>
      <c r="N3" s="48">
        <f>H45</f>
        <v>0</v>
      </c>
      <c r="O3" s="20"/>
      <c r="P3" s="102"/>
      <c r="R3" s="10"/>
      <c r="AC3" s="56" t="s">
        <v>79</v>
      </c>
    </row>
    <row r="4" spans="1:40" ht="15.75" customHeight="1" thickBot="1" x14ac:dyDescent="0.3">
      <c r="A4" s="10"/>
      <c r="B4" s="98" t="s">
        <v>39</v>
      </c>
      <c r="C4" s="272" t="str">
        <f>TEXT(DATE(2000,MOD((VLOOKUP(מרץ!C4,ינו!V11:W22,2,)+1),12),1),"mmmm")</f>
        <v>אפריל</v>
      </c>
      <c r="D4" s="325"/>
      <c r="E4" s="459" t="s">
        <v>16</v>
      </c>
      <c r="F4" s="460"/>
      <c r="G4" s="461"/>
      <c r="H4" s="321">
        <f>AJ23</f>
        <v>0</v>
      </c>
      <c r="I4" s="10"/>
      <c r="J4" s="10"/>
      <c r="K4" s="39"/>
      <c r="L4" s="29"/>
      <c r="M4" s="49" t="s">
        <v>48</v>
      </c>
      <c r="N4" s="48">
        <f>SUMIF(M11:M298,AC10,N11:N298)</f>
        <v>0</v>
      </c>
      <c r="O4" s="12"/>
      <c r="P4" s="44"/>
      <c r="Q4" s="35"/>
      <c r="R4" s="10"/>
      <c r="AC4" s="114" t="s">
        <v>80</v>
      </c>
    </row>
    <row r="5" spans="1:40" ht="15.75" customHeight="1" thickBot="1" x14ac:dyDescent="0.3">
      <c r="A5" s="10"/>
      <c r="B5" s="99" t="s">
        <v>26</v>
      </c>
      <c r="C5" s="116">
        <f>מרץ!C5</f>
        <v>2.25</v>
      </c>
      <c r="D5" s="199"/>
      <c r="E5" s="462" t="s">
        <v>33</v>
      </c>
      <c r="F5" s="463"/>
      <c r="G5" s="464"/>
      <c r="H5" s="322">
        <f>AJ30</f>
        <v>0</v>
      </c>
      <c r="I5" s="10"/>
      <c r="J5" s="471" t="s">
        <v>158</v>
      </c>
      <c r="K5" s="472"/>
      <c r="L5" s="29"/>
      <c r="M5" s="49" t="s">
        <v>50</v>
      </c>
      <c r="N5" s="48">
        <f>SUM(T11:T298)</f>
        <v>0</v>
      </c>
      <c r="O5" s="12"/>
      <c r="P5" s="206" t="s">
        <v>115</v>
      </c>
      <c r="Q5" s="45"/>
      <c r="R5" s="10"/>
      <c r="AC5" s="114" t="s">
        <v>81</v>
      </c>
    </row>
    <row r="6" spans="1:40" ht="15.75" customHeight="1" thickBot="1" x14ac:dyDescent="0.3">
      <c r="A6" s="10"/>
      <c r="B6" s="99" t="s">
        <v>38</v>
      </c>
      <c r="C6" s="116" t="str">
        <f>מרץ!C6</f>
        <v>מורשה</v>
      </c>
      <c r="D6" s="199"/>
      <c r="E6" s="465" t="s">
        <v>17</v>
      </c>
      <c r="F6" s="466"/>
      <c r="G6" s="467"/>
      <c r="H6" s="323">
        <f>H2-H4-H5</f>
        <v>0</v>
      </c>
      <c r="I6" s="10"/>
      <c r="J6" s="473"/>
      <c r="K6" s="474"/>
      <c r="L6" s="22"/>
      <c r="M6" s="50" t="s">
        <v>150</v>
      </c>
      <c r="N6" s="48">
        <f>J45</f>
        <v>0</v>
      </c>
      <c r="P6" s="154" t="s">
        <v>95</v>
      </c>
      <c r="Q6" s="34"/>
      <c r="R6" s="10"/>
    </row>
    <row r="7" spans="1:40" ht="15.75" customHeight="1" thickBot="1" x14ac:dyDescent="0.3">
      <c r="A7" s="10"/>
      <c r="B7" s="100" t="s">
        <v>65</v>
      </c>
      <c r="C7" s="117" t="str">
        <f>מרץ!C7</f>
        <v>לא</v>
      </c>
      <c r="D7" s="199"/>
      <c r="E7" s="468" t="s">
        <v>47</v>
      </c>
      <c r="F7" s="469"/>
      <c r="G7" s="470"/>
      <c r="H7" s="323">
        <f>SUMIF(AL11:AL44,1,H11:H44)+SUMIF(AL11:AL44,1,J11:J44)-SUMIF(AM11:AM44,1,C11:C44)+SUMIF(AM11:AM44,1,H11:H44)+SUMIF(AM11:AM44,1,J11:J44)+SUMIF(AN11:AN44,1,C11:C44)</f>
        <v>0</v>
      </c>
      <c r="I7" s="10"/>
      <c r="J7" s="475">
        <f>IF(H6&gt;0,H6+H7,H7)</f>
        <v>0</v>
      </c>
      <c r="K7" s="476"/>
      <c r="L7" s="22"/>
      <c r="M7" s="51" t="s">
        <v>51</v>
      </c>
      <c r="N7" s="52">
        <f>N5-N6</f>
        <v>0</v>
      </c>
      <c r="O7" s="31"/>
      <c r="P7" s="155" t="s">
        <v>113</v>
      </c>
      <c r="Q7" s="31"/>
      <c r="R7" s="10"/>
    </row>
    <row r="8" spans="1:40" ht="5.25" customHeight="1" thickBot="1" x14ac:dyDescent="0.3">
      <c r="A8" s="10"/>
      <c r="B8" s="23"/>
      <c r="C8" s="24"/>
      <c r="D8" s="24"/>
      <c r="E8" s="24"/>
      <c r="F8" s="24"/>
      <c r="G8" s="24"/>
      <c r="H8" s="25"/>
      <c r="I8" s="25"/>
      <c r="J8" s="26"/>
      <c r="K8" s="26"/>
      <c r="L8" s="26"/>
      <c r="M8" s="26"/>
      <c r="N8" s="24"/>
      <c r="O8" s="27"/>
      <c r="P8" s="27"/>
      <c r="Q8" s="42"/>
      <c r="R8" s="10"/>
    </row>
    <row r="9" spans="1:40" ht="35.25" customHeight="1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1" t="s">
        <v>92</v>
      </c>
      <c r="O9" s="110"/>
      <c r="P9" s="12"/>
      <c r="R9" s="10"/>
      <c r="AL9" s="328" t="s">
        <v>159</v>
      </c>
      <c r="AM9" s="56"/>
      <c r="AN9" s="56"/>
    </row>
    <row r="10" spans="1:40" ht="33" customHeight="1" thickBot="1" x14ac:dyDescent="0.3">
      <c r="A10" s="10"/>
      <c r="B10" s="103" t="s">
        <v>1</v>
      </c>
      <c r="C10" s="104" t="s">
        <v>2</v>
      </c>
      <c r="D10" s="79" t="s">
        <v>151</v>
      </c>
      <c r="E10" s="82" t="s">
        <v>152</v>
      </c>
      <c r="F10" s="105" t="s">
        <v>142</v>
      </c>
      <c r="G10" s="106" t="s">
        <v>34</v>
      </c>
      <c r="H10" s="106" t="s">
        <v>62</v>
      </c>
      <c r="I10" s="106" t="str">
        <f>IF(C6=AF1,"[לא לשימוש]","% הכרה למע""מ")</f>
        <v>% הכרה למע"מ</v>
      </c>
      <c r="J10" s="104" t="str">
        <f>IF(C6=AF1,"[לא לשימוש]","מע""מ לקיזוז")</f>
        <v>מע"מ לקיזוז</v>
      </c>
      <c r="K10" s="10"/>
      <c r="L10" s="107" t="s">
        <v>77</v>
      </c>
      <c r="M10" s="108" t="s">
        <v>52</v>
      </c>
      <c r="N10" s="108" t="s">
        <v>2</v>
      </c>
      <c r="O10" s="108" t="s">
        <v>53</v>
      </c>
      <c r="P10" s="109" t="s">
        <v>54</v>
      </c>
      <c r="Q10" s="42"/>
      <c r="S10" s="113" t="s">
        <v>82</v>
      </c>
      <c r="T10" s="113" t="s">
        <v>83</v>
      </c>
      <c r="AC10" s="200" t="s">
        <v>55</v>
      </c>
      <c r="AL10" s="327" t="s">
        <v>155</v>
      </c>
      <c r="AM10" s="327" t="s">
        <v>156</v>
      </c>
      <c r="AN10" s="327" t="s">
        <v>157</v>
      </c>
    </row>
    <row r="11" spans="1:40" ht="15.75" customHeight="1" thickBot="1" x14ac:dyDescent="0.25">
      <c r="A11" s="10"/>
      <c r="B11" s="118" t="str">
        <f>מרץ!B11</f>
        <v>שכר דירה</v>
      </c>
      <c r="C11" s="125">
        <f t="shared" ref="C11:C44" si="0">SUMIF($M$11:$M$298,B11,$N$11:$N$298)</f>
        <v>0</v>
      </c>
      <c r="D11" s="335" t="str">
        <f>IF($C$7=מרץ!$C$7,מרץ!D11,IF($C$7=$AE$2,'שיקוף לעסק'!AA11,'שיקוף לעסק'!AE11))</f>
        <v>לא</v>
      </c>
      <c r="E11" s="330" t="str">
        <f>IF($C$7=מרץ!$C$7,מרץ!E11,IF($C$7=$AE$2,'שיקוף לעסק'!AB11,'שיקוף לעסק'!AF11))</f>
        <v>עסק</v>
      </c>
      <c r="F11" s="122">
        <f>C11-J11</f>
        <v>0</v>
      </c>
      <c r="G11" s="121">
        <f>IF($C$7=מרץ!$C$7,מרץ!G11,IF($C$7=$AE$2,'שיקוף לעסק'!AC11,'שיקוף לעסק'!AG11))</f>
        <v>1</v>
      </c>
      <c r="H11" s="123">
        <f>G11*F11</f>
        <v>0</v>
      </c>
      <c r="I11" s="124">
        <f>IF($C$7=מרץ!$C$7,מרץ!I11,IF($C$7=$AE$2,'שיקוף לעסק'!AD11,'שיקוף לעסק'!AH11))</f>
        <v>1</v>
      </c>
      <c r="J11" s="125">
        <f>I11*(C11-(C11/(1+$AG$2)))</f>
        <v>0</v>
      </c>
      <c r="K11" s="10"/>
      <c r="L11" s="182"/>
      <c r="M11" s="183"/>
      <c r="N11" s="245"/>
      <c r="O11" s="183"/>
      <c r="P11" s="280"/>
      <c r="Q11" s="43"/>
      <c r="S11" s="273">
        <f t="shared" ref="S11:S74" si="1">$AG$2</f>
        <v>0.17</v>
      </c>
      <c r="T11" s="56">
        <f t="shared" ref="T11:T74" si="2">IF(M11=$AC$10,N11-N11/(1+S11),0)</f>
        <v>0</v>
      </c>
      <c r="AC11" s="77" t="str">
        <f>B11</f>
        <v>שכר דירה</v>
      </c>
      <c r="AH11" s="56" t="s">
        <v>85</v>
      </c>
      <c r="AL11" s="299">
        <f t="shared" ref="AL11:AL44" si="3">IF(D11=$AE$1,IF(E11=$AD$2,1,0),0)</f>
        <v>0</v>
      </c>
      <c r="AM11" s="299">
        <f t="shared" ref="AM11:AM44" si="4">IF(D11=$AE$1,IF(E11=$AD$1,1,0),0)</f>
        <v>0</v>
      </c>
      <c r="AN11" s="299">
        <f t="shared" ref="AN11:AN44" si="5">IF(D11=$AE$2,IF(E11=$AD$2,1,0),0)</f>
        <v>0</v>
      </c>
    </row>
    <row r="12" spans="1:40" ht="15.75" customHeight="1" thickBot="1" x14ac:dyDescent="0.3">
      <c r="A12" s="10"/>
      <c r="B12" s="119" t="str">
        <f>מרץ!B12</f>
        <v>ארנונה</v>
      </c>
      <c r="C12" s="129">
        <f t="shared" si="0"/>
        <v>0</v>
      </c>
      <c r="D12" s="331" t="str">
        <f>IF($C$7=מרץ!$C$7,מרץ!D12,IF($C$7=$AE$2,'שיקוף לעסק'!AA12,'שיקוף לעסק'!AE12))</f>
        <v>לא</v>
      </c>
      <c r="E12" s="332" t="str">
        <f>IF($C$7=מרץ!$C$7,מרץ!E12,IF($C$7=$AE$2,'שיקוף לעסק'!AB12,'שיקוף לעסק'!AF12))</f>
        <v>עסק</v>
      </c>
      <c r="F12" s="126">
        <f t="shared" ref="F12:F44" si="6">C12-J12</f>
        <v>0</v>
      </c>
      <c r="G12" s="127">
        <f>IF($C$7=מרץ!$C$7,מרץ!G12,IF($C$7=$AE$2,'שיקוף לעסק'!AC12,'שיקוף לעסק'!AG12))</f>
        <v>1</v>
      </c>
      <c r="H12" s="123">
        <f t="shared" ref="H12:H44" si="7">G12*F12</f>
        <v>0</v>
      </c>
      <c r="I12" s="128">
        <f>IF($C$7=מרץ!$C$7,מרץ!I12,IF($C$7=$AE$2,'שיקוף לעסק'!AD12,'שיקוף לעסק'!AH12))</f>
        <v>0</v>
      </c>
      <c r="J12" s="129">
        <f t="shared" ref="J12:J44" si="8">I12*(C12-(C12/(1+$AG$2)))</f>
        <v>0</v>
      </c>
      <c r="K12" s="10"/>
      <c r="L12" s="184"/>
      <c r="M12" s="185"/>
      <c r="N12" s="246"/>
      <c r="O12" s="186"/>
      <c r="P12" s="281"/>
      <c r="Q12" s="43"/>
      <c r="S12" s="273">
        <f t="shared" si="1"/>
        <v>0.17</v>
      </c>
      <c r="T12" s="56">
        <f t="shared" si="2"/>
        <v>0</v>
      </c>
      <c r="AC12" s="77" t="str">
        <f t="shared" ref="AC12:AC27" si="9">B12</f>
        <v>ארנונה</v>
      </c>
      <c r="AG12" s="60"/>
      <c r="AH12" s="61"/>
      <c r="AI12" s="61"/>
      <c r="AJ12" s="62" t="s">
        <v>22</v>
      </c>
      <c r="AL12" s="299">
        <f t="shared" si="3"/>
        <v>0</v>
      </c>
      <c r="AM12" s="299">
        <f t="shared" si="4"/>
        <v>0</v>
      </c>
      <c r="AN12" s="299">
        <f t="shared" si="5"/>
        <v>0</v>
      </c>
    </row>
    <row r="13" spans="1:40" ht="15.75" customHeight="1" x14ac:dyDescent="0.25">
      <c r="A13" s="10"/>
      <c r="B13" s="119" t="str">
        <f>מרץ!B13</f>
        <v>ועד בית</v>
      </c>
      <c r="C13" s="129">
        <f t="shared" si="0"/>
        <v>0</v>
      </c>
      <c r="D13" s="331" t="str">
        <f>IF($C$7=מרץ!$C$7,מרץ!D13,IF($C$7=$AE$2,'שיקוף לעסק'!AA13,'שיקוף לעסק'!AE13))</f>
        <v>לא</v>
      </c>
      <c r="E13" s="332" t="str">
        <f>IF($C$7=מרץ!$C$7,מרץ!E13,IF($C$7=$AE$2,'שיקוף לעסק'!AB13,'שיקוף לעסק'!AF13))</f>
        <v>עסק</v>
      </c>
      <c r="F13" s="126">
        <f t="shared" si="6"/>
        <v>0</v>
      </c>
      <c r="G13" s="127">
        <f>IF($C$7=מרץ!$C$7,מרץ!G13,IF($C$7=$AE$2,'שיקוף לעסק'!AC13,'שיקוף לעסק'!AG13))</f>
        <v>1</v>
      </c>
      <c r="H13" s="123">
        <f t="shared" si="7"/>
        <v>0</v>
      </c>
      <c r="I13" s="128">
        <f>IF($C$7=מרץ!$C$7,מרץ!I13,IF($C$7=$AE$2,'שיקוף לעסק'!AD13,'שיקוף לעסק'!AH13))</f>
        <v>0</v>
      </c>
      <c r="J13" s="129">
        <f t="shared" si="8"/>
        <v>0</v>
      </c>
      <c r="K13" s="10"/>
      <c r="L13" s="184"/>
      <c r="M13" s="185"/>
      <c r="N13" s="246"/>
      <c r="O13" s="186"/>
      <c r="P13" s="281"/>
      <c r="Q13" s="43"/>
      <c r="R13" s="10"/>
      <c r="S13" s="273">
        <f t="shared" si="1"/>
        <v>0.17</v>
      </c>
      <c r="T13" s="56">
        <f t="shared" si="2"/>
        <v>0</v>
      </c>
      <c r="AC13" s="77" t="str">
        <f t="shared" si="9"/>
        <v>ועד בית</v>
      </c>
      <c r="AG13" s="63"/>
      <c r="AH13" s="64"/>
      <c r="AI13" s="64"/>
      <c r="AJ13" s="65"/>
      <c r="AL13" s="299">
        <f t="shared" si="3"/>
        <v>0</v>
      </c>
      <c r="AM13" s="299">
        <f t="shared" si="4"/>
        <v>0</v>
      </c>
      <c r="AN13" s="299">
        <f t="shared" si="5"/>
        <v>0</v>
      </c>
    </row>
    <row r="14" spans="1:40" ht="15.75" customHeight="1" x14ac:dyDescent="0.25">
      <c r="A14" s="10"/>
      <c r="B14" s="119" t="str">
        <f>מרץ!B14</f>
        <v>חשמל</v>
      </c>
      <c r="C14" s="129">
        <f t="shared" si="0"/>
        <v>0</v>
      </c>
      <c r="D14" s="331" t="str">
        <f>IF($C$7=מרץ!$C$7,מרץ!D14,IF($C$7=$AE$2,'שיקוף לעסק'!AA14,'שיקוף לעסק'!AE14))</f>
        <v>לא</v>
      </c>
      <c r="E14" s="332" t="str">
        <f>IF($C$7=מרץ!$C$7,מרץ!E14,IF($C$7=$AE$2,'שיקוף לעסק'!AB14,'שיקוף לעסק'!AF14))</f>
        <v>עסק</v>
      </c>
      <c r="F14" s="126">
        <f t="shared" si="6"/>
        <v>0</v>
      </c>
      <c r="G14" s="127">
        <f>IF($C$7=מרץ!$C$7,מרץ!G14,IF($C$7=$AE$2,'שיקוף לעסק'!AC14,'שיקוף לעסק'!AG14))</f>
        <v>1</v>
      </c>
      <c r="H14" s="123">
        <f t="shared" si="7"/>
        <v>0</v>
      </c>
      <c r="I14" s="128">
        <f>IF($C$7=מרץ!$C$7,מרץ!I14,IF($C$7=$AE$2,'שיקוף לעסק'!AD14,'שיקוף לעסק'!AH14))</f>
        <v>1</v>
      </c>
      <c r="J14" s="129">
        <f t="shared" si="8"/>
        <v>0</v>
      </c>
      <c r="K14" s="10"/>
      <c r="L14" s="187"/>
      <c r="M14" s="185"/>
      <c r="N14" s="246"/>
      <c r="O14" s="185"/>
      <c r="P14" s="281"/>
      <c r="Q14" s="43"/>
      <c r="R14" s="10"/>
      <c r="S14" s="273">
        <f t="shared" si="1"/>
        <v>0.17</v>
      </c>
      <c r="T14" s="56">
        <f t="shared" si="2"/>
        <v>0</v>
      </c>
      <c r="AC14" s="77" t="str">
        <f t="shared" si="9"/>
        <v>חשמל</v>
      </c>
      <c r="AG14" s="63"/>
      <c r="AH14" s="64"/>
      <c r="AI14" s="66"/>
      <c r="AJ14" s="65">
        <f>IF($H$3&gt;='שיעורי מס'!B10,'שיעורי מס'!D10*'שיעורי מס'!C10,IF($H$3&lt;='שיעורי מס'!B9,0,'שיעורי מס'!D10*($H$3-'שיעורי מס'!B9)))</f>
        <v>0</v>
      </c>
      <c r="AL14" s="299">
        <f t="shared" si="3"/>
        <v>0</v>
      </c>
      <c r="AM14" s="299">
        <f t="shared" si="4"/>
        <v>0</v>
      </c>
      <c r="AN14" s="299">
        <f t="shared" si="5"/>
        <v>0</v>
      </c>
    </row>
    <row r="15" spans="1:40" ht="15.75" customHeight="1" x14ac:dyDescent="0.25">
      <c r="A15" s="10"/>
      <c r="B15" s="119" t="str">
        <f>מרץ!B15</f>
        <v>מים</v>
      </c>
      <c r="C15" s="129">
        <f t="shared" si="0"/>
        <v>0</v>
      </c>
      <c r="D15" s="331" t="str">
        <f>IF($C$7=מרץ!$C$7,מרץ!D15,IF($C$7=$AE$2,'שיקוף לעסק'!AA15,'שיקוף לעסק'!AE15))</f>
        <v>לא</v>
      </c>
      <c r="E15" s="332" t="str">
        <f>IF($C$7=מרץ!$C$7,מרץ!E15,IF($C$7=$AE$2,'שיקוף לעסק'!AB15,'שיקוף לעסק'!AF15))</f>
        <v>עסק</v>
      </c>
      <c r="F15" s="126">
        <f t="shared" si="6"/>
        <v>0</v>
      </c>
      <c r="G15" s="127">
        <f>IF($C$7=מרץ!$C$7,מרץ!G15,IF($C$7=$AE$2,'שיקוף לעסק'!AC15,'שיקוף לעסק'!AG15))</f>
        <v>1</v>
      </c>
      <c r="H15" s="123">
        <f t="shared" si="7"/>
        <v>0</v>
      </c>
      <c r="I15" s="128">
        <f>IF($C$7=מרץ!$C$7,מרץ!I15,IF($C$7=$AE$2,'שיקוף לעסק'!AD15,'שיקוף לעסק'!AH15))</f>
        <v>1</v>
      </c>
      <c r="J15" s="129">
        <f t="shared" si="8"/>
        <v>0</v>
      </c>
      <c r="K15" s="10"/>
      <c r="L15" s="177"/>
      <c r="M15" s="185"/>
      <c r="N15" s="246"/>
      <c r="O15" s="186"/>
      <c r="P15" s="281"/>
      <c r="Q15" s="43"/>
      <c r="R15" s="10"/>
      <c r="S15" s="273">
        <f t="shared" si="1"/>
        <v>0.17</v>
      </c>
      <c r="T15" s="56">
        <f t="shared" si="2"/>
        <v>0</v>
      </c>
      <c r="AC15" s="77" t="str">
        <f t="shared" si="9"/>
        <v>מים</v>
      </c>
      <c r="AG15" s="63"/>
      <c r="AH15" s="64"/>
      <c r="AI15" s="66"/>
      <c r="AJ15" s="65">
        <f>IF($H$3&gt;='שיעורי מס'!B11,'שיעורי מס'!D11*'שיעורי מס'!C11,IF($H$3&lt;='שיעורי מס'!B10,0,'שיעורי מס'!D11*($H$3-'שיעורי מס'!B10)))</f>
        <v>0</v>
      </c>
      <c r="AL15" s="299">
        <f t="shared" si="3"/>
        <v>0</v>
      </c>
      <c r="AM15" s="299">
        <f t="shared" si="4"/>
        <v>0</v>
      </c>
      <c r="AN15" s="299">
        <f t="shared" si="5"/>
        <v>0</v>
      </c>
    </row>
    <row r="16" spans="1:40" ht="15.75" customHeight="1" x14ac:dyDescent="0.25">
      <c r="A16" s="10"/>
      <c r="B16" s="119" t="str">
        <f>מרץ!B16</f>
        <v>טלפון ואינטרנט</v>
      </c>
      <c r="C16" s="129">
        <f t="shared" si="0"/>
        <v>0</v>
      </c>
      <c r="D16" s="331" t="str">
        <f>IF($C$7=מרץ!$C$7,מרץ!D16,IF($C$7=$AE$2,'שיקוף לעסק'!AA16,'שיקוף לעסק'!AE16))</f>
        <v>לא</v>
      </c>
      <c r="E16" s="332" t="str">
        <f>IF($C$7=מרץ!$C$7,מרץ!E16,IF($C$7=$AE$2,'שיקוף לעסק'!AB16,'שיקוף לעסק'!AF16))</f>
        <v>עסק</v>
      </c>
      <c r="F16" s="126">
        <f t="shared" si="6"/>
        <v>0</v>
      </c>
      <c r="G16" s="127">
        <f>IF($C$7=מרץ!$C$7,מרץ!G16,IF($C$7=$AE$2,'שיקוף לעסק'!AC16,'שיקוף לעסק'!AG16))</f>
        <v>1</v>
      </c>
      <c r="H16" s="123">
        <f t="shared" si="7"/>
        <v>0</v>
      </c>
      <c r="I16" s="128">
        <f>IF($C$7=מרץ!$C$7,מרץ!I16,IF($C$7=$AE$2,'שיקוף לעסק'!AD16,'שיקוף לעסק'!AH16))</f>
        <v>1</v>
      </c>
      <c r="J16" s="129">
        <f t="shared" si="8"/>
        <v>0</v>
      </c>
      <c r="K16" s="10"/>
      <c r="L16" s="177"/>
      <c r="M16" s="185"/>
      <c r="N16" s="246"/>
      <c r="O16" s="186"/>
      <c r="P16" s="281"/>
      <c r="Q16" s="43"/>
      <c r="R16" s="10"/>
      <c r="S16" s="273">
        <f t="shared" si="1"/>
        <v>0.17</v>
      </c>
      <c r="T16" s="56">
        <f t="shared" si="2"/>
        <v>0</v>
      </c>
      <c r="AC16" s="77" t="str">
        <f t="shared" si="9"/>
        <v>טלפון ואינטרנט</v>
      </c>
      <c r="AG16" s="63"/>
      <c r="AH16" s="64"/>
      <c r="AI16" s="66"/>
      <c r="AJ16" s="65">
        <f>IF($H$3&gt;='שיעורי מס'!B12,'שיעורי מס'!D12*'שיעורי מס'!C12,IF($H$3&lt;='שיעורי מס'!B11,0,'שיעורי מס'!D12*($H$3-'שיעורי מס'!B11)))</f>
        <v>0</v>
      </c>
      <c r="AL16" s="299">
        <f t="shared" si="3"/>
        <v>0</v>
      </c>
      <c r="AM16" s="299">
        <f t="shared" si="4"/>
        <v>0</v>
      </c>
      <c r="AN16" s="299">
        <f t="shared" si="5"/>
        <v>0</v>
      </c>
    </row>
    <row r="17" spans="1:40" ht="15.75" customHeight="1" x14ac:dyDescent="0.25">
      <c r="A17" s="10"/>
      <c r="B17" s="119" t="str">
        <f>מרץ!B17</f>
        <v>טלפון נייד</v>
      </c>
      <c r="C17" s="129">
        <f t="shared" si="0"/>
        <v>0</v>
      </c>
      <c r="D17" s="331" t="str">
        <f>IF($C$7=מרץ!$C$7,מרץ!D17,IF($C$7=$AE$2,'שיקוף לעסק'!AA17,'שיקוף לעסק'!AE17))</f>
        <v>כן</v>
      </c>
      <c r="E17" s="332" t="str">
        <f>IF($C$7=מרץ!$C$7,מרץ!E17,IF($C$7=$AE$2,'שיקוף לעסק'!AB17,'שיקוף לעסק'!AF17))</f>
        <v>בית</v>
      </c>
      <c r="F17" s="126">
        <f t="shared" si="6"/>
        <v>0</v>
      </c>
      <c r="G17" s="127">
        <f>IF($C$7=מרץ!$C$7,מרץ!G17,IF($C$7=$AE$2,'שיקוף לעסק'!AC17,'שיקוף לעסק'!AG17))</f>
        <v>0.45</v>
      </c>
      <c r="H17" s="123">
        <f t="shared" si="7"/>
        <v>0</v>
      </c>
      <c r="I17" s="128">
        <f>IF($C$7=מרץ!$C$7,מרץ!I17,IF($C$7=$AE$2,'שיקוף לעסק'!AD17,'שיקוף לעסק'!AH17))</f>
        <v>0.66</v>
      </c>
      <c r="J17" s="129">
        <f t="shared" si="8"/>
        <v>0</v>
      </c>
      <c r="K17" s="10"/>
      <c r="L17" s="177"/>
      <c r="M17" s="185"/>
      <c r="N17" s="246"/>
      <c r="O17" s="186"/>
      <c r="P17" s="281"/>
      <c r="Q17" s="43"/>
      <c r="R17" s="10"/>
      <c r="S17" s="273">
        <f t="shared" si="1"/>
        <v>0.17</v>
      </c>
      <c r="T17" s="56">
        <f t="shared" si="2"/>
        <v>0</v>
      </c>
      <c r="AC17" s="77" t="str">
        <f t="shared" si="9"/>
        <v>טלפון נייד</v>
      </c>
      <c r="AG17" s="63"/>
      <c r="AH17" s="64"/>
      <c r="AI17" s="66"/>
      <c r="AJ17" s="65">
        <f>IF($H$3&gt;='שיעורי מס'!B13,'שיעורי מס'!D13*'שיעורי מס'!C13,IF($H$3&lt;='שיעורי מס'!B12,0,'שיעורי מס'!D13*($H$3-'שיעורי מס'!B12)))</f>
        <v>0</v>
      </c>
      <c r="AL17" s="299">
        <f t="shared" si="3"/>
        <v>1</v>
      </c>
      <c r="AM17" s="299">
        <f t="shared" si="4"/>
        <v>0</v>
      </c>
      <c r="AN17" s="299">
        <f t="shared" si="5"/>
        <v>0</v>
      </c>
    </row>
    <row r="18" spans="1:40" ht="15.75" customHeight="1" x14ac:dyDescent="0.25">
      <c r="A18" s="10"/>
      <c r="B18" s="119" t="str">
        <f>מרץ!B18</f>
        <v>משכורות עובדים</v>
      </c>
      <c r="C18" s="129">
        <f t="shared" si="0"/>
        <v>0</v>
      </c>
      <c r="D18" s="331" t="str">
        <f>IF($C$7=מרץ!$C$7,מרץ!D18,IF($C$7=$AE$2,'שיקוף לעסק'!AA18,'שיקוף לעסק'!AE18))</f>
        <v>לא</v>
      </c>
      <c r="E18" s="332" t="str">
        <f>IF($C$7=מרץ!$C$7,מרץ!E18,IF($C$7=$AE$2,'שיקוף לעסק'!AB18,'שיקוף לעסק'!AF18))</f>
        <v>עסק</v>
      </c>
      <c r="F18" s="126">
        <f t="shared" si="6"/>
        <v>0</v>
      </c>
      <c r="G18" s="127">
        <f>IF($C$7=מרץ!$C$7,מרץ!G18,IF($C$7=$AE$2,'שיקוף לעסק'!AC18,'שיקוף לעסק'!AG18))</f>
        <v>1</v>
      </c>
      <c r="H18" s="123">
        <f t="shared" si="7"/>
        <v>0</v>
      </c>
      <c r="I18" s="128">
        <f>IF($C$7=מרץ!$C$7,מרץ!I18,IF($C$7=$AE$2,'שיקוף לעסק'!AD18,'שיקוף לעסק'!AH18))</f>
        <v>0</v>
      </c>
      <c r="J18" s="129">
        <f t="shared" si="8"/>
        <v>0</v>
      </c>
      <c r="K18" s="10"/>
      <c r="L18" s="177"/>
      <c r="M18" s="185"/>
      <c r="N18" s="246"/>
      <c r="O18" s="186"/>
      <c r="P18" s="281"/>
      <c r="Q18" s="43"/>
      <c r="R18" s="10"/>
      <c r="S18" s="273">
        <f t="shared" si="1"/>
        <v>0.17</v>
      </c>
      <c r="T18" s="56">
        <f t="shared" si="2"/>
        <v>0</v>
      </c>
      <c r="AC18" s="77" t="str">
        <f t="shared" si="9"/>
        <v>משכורות עובדים</v>
      </c>
      <c r="AG18" s="63"/>
      <c r="AH18" s="64"/>
      <c r="AI18" s="66"/>
      <c r="AJ18" s="65">
        <f>IF($H$3&gt;='שיעורי מס'!B14,'שיעורי מס'!D14*'שיעורי מס'!C14,IF($H$3&lt;='שיעורי מס'!B13,0,'שיעורי מס'!D14*($H$3-'שיעורי מס'!B13)))</f>
        <v>0</v>
      </c>
      <c r="AL18" s="299">
        <f t="shared" si="3"/>
        <v>0</v>
      </c>
      <c r="AM18" s="299">
        <f t="shared" si="4"/>
        <v>0</v>
      </c>
      <c r="AN18" s="299">
        <f t="shared" si="5"/>
        <v>0</v>
      </c>
    </row>
    <row r="19" spans="1:40" ht="15.75" customHeight="1" x14ac:dyDescent="0.25">
      <c r="A19" s="10"/>
      <c r="B19" s="119" t="str">
        <f>מרץ!B19</f>
        <v>ביטוח לאומי – עובדים (חלק מעביד)</v>
      </c>
      <c r="C19" s="129">
        <f t="shared" si="0"/>
        <v>0</v>
      </c>
      <c r="D19" s="331" t="str">
        <f>IF($C$7=מרץ!$C$7,מרץ!D19,IF($C$7=$AE$2,'שיקוף לעסק'!AA19,'שיקוף לעסק'!AE19))</f>
        <v>לא</v>
      </c>
      <c r="E19" s="332" t="str">
        <f>IF($C$7=מרץ!$C$7,מרץ!E19,IF($C$7=$AE$2,'שיקוף לעסק'!AB19,'שיקוף לעסק'!AF19))</f>
        <v>עסק</v>
      </c>
      <c r="F19" s="126">
        <f t="shared" si="6"/>
        <v>0</v>
      </c>
      <c r="G19" s="127">
        <f>IF($C$7=מרץ!$C$7,מרץ!G19,IF($C$7=$AE$2,'שיקוף לעסק'!AC19,'שיקוף לעסק'!AG19))</f>
        <v>1</v>
      </c>
      <c r="H19" s="123">
        <f t="shared" si="7"/>
        <v>0</v>
      </c>
      <c r="I19" s="128">
        <f>IF($C$7=מרץ!$C$7,מרץ!I19,IF($C$7=$AE$2,'שיקוף לעסק'!AD19,'שיקוף לעסק'!AH19))</f>
        <v>0</v>
      </c>
      <c r="J19" s="129">
        <f t="shared" si="8"/>
        <v>0</v>
      </c>
      <c r="K19" s="10"/>
      <c r="L19" s="177"/>
      <c r="M19" s="185"/>
      <c r="N19" s="246"/>
      <c r="O19" s="186"/>
      <c r="P19" s="281"/>
      <c r="Q19" s="43"/>
      <c r="R19" s="10"/>
      <c r="S19" s="273">
        <f t="shared" si="1"/>
        <v>0.17</v>
      </c>
      <c r="T19" s="56">
        <f t="shared" si="2"/>
        <v>0</v>
      </c>
      <c r="AC19" s="77" t="str">
        <f t="shared" si="9"/>
        <v>ביטוח לאומי – עובדים (חלק מעביד)</v>
      </c>
      <c r="AG19" s="63"/>
      <c r="AH19" s="64"/>
      <c r="AI19" s="66"/>
      <c r="AJ19" s="65">
        <f>IF($H$3&gt;='שיעורי מס'!B15,'שיעורי מס'!D15*'שיעורי מס'!C15,IF($H$3&lt;='שיעורי מס'!B14,0,'שיעורי מס'!D15*($H$3-'שיעורי מס'!B14)))</f>
        <v>0</v>
      </c>
      <c r="AL19" s="299">
        <f t="shared" si="3"/>
        <v>0</v>
      </c>
      <c r="AM19" s="299">
        <f t="shared" si="4"/>
        <v>0</v>
      </c>
      <c r="AN19" s="299">
        <f t="shared" si="5"/>
        <v>0</v>
      </c>
    </row>
    <row r="20" spans="1:40" ht="15.75" customHeight="1" thickBot="1" x14ac:dyDescent="0.3">
      <c r="A20" s="10"/>
      <c r="B20" s="119" t="str">
        <f>מרץ!B20</f>
        <v>פנסיה ופיצויים לעובדים (חלק מעביד)</v>
      </c>
      <c r="C20" s="129">
        <f t="shared" si="0"/>
        <v>0</v>
      </c>
      <c r="D20" s="331" t="str">
        <f>IF($C$7=מרץ!$C$7,מרץ!D20,IF($C$7=$AE$2,'שיקוף לעסק'!AA20,'שיקוף לעסק'!AE20))</f>
        <v>לא</v>
      </c>
      <c r="E20" s="332" t="str">
        <f>IF($C$7=מרץ!$C$7,מרץ!E20,IF($C$7=$AE$2,'שיקוף לעסק'!AB20,'שיקוף לעסק'!AF20))</f>
        <v>עסק</v>
      </c>
      <c r="F20" s="126">
        <f t="shared" si="6"/>
        <v>0</v>
      </c>
      <c r="G20" s="127">
        <f>IF($C$7=מרץ!$C$7,מרץ!G20,IF($C$7=$AE$2,'שיקוף לעסק'!AC20,'שיקוף לעסק'!AG20))</f>
        <v>1</v>
      </c>
      <c r="H20" s="123">
        <f t="shared" si="7"/>
        <v>0</v>
      </c>
      <c r="I20" s="128">
        <f>IF($C$7=מרץ!$C$7,מרץ!I20,IF($C$7=$AE$2,'שיקוף לעסק'!AD20,'שיקוף לעסק'!AH20))</f>
        <v>0</v>
      </c>
      <c r="J20" s="129">
        <f t="shared" si="8"/>
        <v>0</v>
      </c>
      <c r="K20" s="10"/>
      <c r="L20" s="177"/>
      <c r="M20" s="185"/>
      <c r="N20" s="246"/>
      <c r="O20" s="186"/>
      <c r="P20" s="281"/>
      <c r="Q20" s="43"/>
      <c r="R20" s="10"/>
      <c r="S20" s="273">
        <f t="shared" si="1"/>
        <v>0.17</v>
      </c>
      <c r="T20" s="56">
        <f t="shared" si="2"/>
        <v>0</v>
      </c>
      <c r="AC20" s="77" t="str">
        <f t="shared" si="9"/>
        <v>פנסיה ופיצויים לעובדים (חלק מעביד)</v>
      </c>
      <c r="AG20" s="63"/>
      <c r="AH20" s="64"/>
      <c r="AI20" s="66"/>
      <c r="AJ20" s="65">
        <f>IF($H$3&gt;='שיעורי מס'!B16,'שיעורי מס'!D16*($H$3-'שיעורי מס'!B15),0)</f>
        <v>0</v>
      </c>
      <c r="AL20" s="299">
        <f t="shared" si="3"/>
        <v>0</v>
      </c>
      <c r="AM20" s="299">
        <f t="shared" si="4"/>
        <v>0</v>
      </c>
      <c r="AN20" s="299">
        <f t="shared" si="5"/>
        <v>0</v>
      </c>
    </row>
    <row r="21" spans="1:40" ht="15.75" customHeight="1" thickBot="1" x14ac:dyDescent="0.3">
      <c r="A21" s="10"/>
      <c r="B21" s="119" t="str">
        <f>'שיקוף לעסק'!B21</f>
        <v>פנסיה לבעל העסק</v>
      </c>
      <c r="C21" s="129">
        <f t="shared" si="0"/>
        <v>0</v>
      </c>
      <c r="D21" s="331" t="str">
        <f>IF($C$7=מרץ!$C$7,מרץ!D21,IF($C$7=$AE$2,'שיקוף לעסק'!AA21,'שיקוף לעסק'!AE21))</f>
        <v>לא</v>
      </c>
      <c r="E21" s="332" t="str">
        <f>IF($C$7=מרץ!$C$7,מרץ!E21,IF($C$7=$AE$2,'שיקוף לעסק'!AB21,'שיקוף לעסק'!AF21))</f>
        <v>עסק</v>
      </c>
      <c r="F21" s="126">
        <f t="shared" si="6"/>
        <v>0</v>
      </c>
      <c r="G21" s="127">
        <f>IF($C$7=מרץ!$C$7,מרץ!G21,IF($C$7=$AE$2,'שיקוף לעסק'!AC21,'שיקוף לעסק'!AG21))</f>
        <v>1</v>
      </c>
      <c r="H21" s="123">
        <f t="shared" si="7"/>
        <v>0</v>
      </c>
      <c r="I21" s="128">
        <f>IF($C$7=מרץ!$C$7,מרץ!I21,IF($C$7=$AE$2,'שיקוף לעסק'!AD21,'שיקוף לעסק'!AH21))</f>
        <v>0</v>
      </c>
      <c r="J21" s="129">
        <f t="shared" si="8"/>
        <v>0</v>
      </c>
      <c r="K21" s="10"/>
      <c r="L21" s="177"/>
      <c r="M21" s="185"/>
      <c r="N21" s="246"/>
      <c r="O21" s="186"/>
      <c r="P21" s="281"/>
      <c r="Q21" s="43"/>
      <c r="R21" s="10"/>
      <c r="S21" s="273">
        <f t="shared" si="1"/>
        <v>0.17</v>
      </c>
      <c r="T21" s="56">
        <f t="shared" si="2"/>
        <v>0</v>
      </c>
      <c r="AC21" s="77" t="str">
        <f t="shared" si="9"/>
        <v>פנסיה לבעל העסק</v>
      </c>
      <c r="AG21" s="67" t="s">
        <v>23</v>
      </c>
      <c r="AH21" s="68"/>
      <c r="AI21" s="68"/>
      <c r="AJ21" s="69">
        <f>SUM(AJ14:AJ20)</f>
        <v>0</v>
      </c>
      <c r="AL21" s="299">
        <f t="shared" si="3"/>
        <v>0</v>
      </c>
      <c r="AM21" s="299">
        <f t="shared" si="4"/>
        <v>0</v>
      </c>
      <c r="AN21" s="299">
        <f t="shared" si="5"/>
        <v>0</v>
      </c>
    </row>
    <row r="22" spans="1:40" ht="15.75" customHeight="1" thickBot="1" x14ac:dyDescent="0.3">
      <c r="A22" s="10"/>
      <c r="B22" s="119" t="str">
        <f>מרץ!B22</f>
        <v>קרן השתלמות לבעל העסק</v>
      </c>
      <c r="C22" s="129">
        <f t="shared" si="0"/>
        <v>0</v>
      </c>
      <c r="D22" s="331" t="str">
        <f>IF($C$7=מרץ!$C$7,מרץ!D22,IF($C$7=$AE$2,'שיקוף לעסק'!AA22,'שיקוף לעסק'!AE22))</f>
        <v>לא</v>
      </c>
      <c r="E22" s="332" t="str">
        <f>IF($C$7=מרץ!$C$7,מרץ!E22,IF($C$7=$AE$2,'שיקוף לעסק'!AB22,'שיקוף לעסק'!AF22))</f>
        <v>עסק</v>
      </c>
      <c r="F22" s="126">
        <f t="shared" si="6"/>
        <v>0</v>
      </c>
      <c r="G22" s="127">
        <f>IF($C$7=מרץ!$C$7,מרץ!G22,IF($C$7=$AE$2,'שיקוף לעסק'!AC22,'שיקוף לעסק'!AG22))</f>
        <v>0.65</v>
      </c>
      <c r="H22" s="123">
        <f t="shared" si="7"/>
        <v>0</v>
      </c>
      <c r="I22" s="128">
        <f>IF($C$7=מרץ!$C$7,מרץ!I22,IF($C$7=$AE$2,'שיקוף לעסק'!AD22,'שיקוף לעסק'!AH22))</f>
        <v>0</v>
      </c>
      <c r="J22" s="129">
        <f t="shared" si="8"/>
        <v>0</v>
      </c>
      <c r="K22" s="10"/>
      <c r="L22" s="177"/>
      <c r="M22" s="185"/>
      <c r="N22" s="246"/>
      <c r="O22" s="186"/>
      <c r="P22" s="281"/>
      <c r="Q22" s="43"/>
      <c r="R22" s="10"/>
      <c r="S22" s="273">
        <f t="shared" si="1"/>
        <v>0.17</v>
      </c>
      <c r="T22" s="56">
        <f t="shared" si="2"/>
        <v>0</v>
      </c>
      <c r="AC22" s="77" t="str">
        <f t="shared" si="9"/>
        <v>קרן השתלמות לבעל העסק</v>
      </c>
      <c r="AG22" s="70" t="s">
        <v>28</v>
      </c>
      <c r="AH22" s="71"/>
      <c r="AI22" s="71"/>
      <c r="AJ22" s="72">
        <f>C5*'שיעורי מס'!D18</f>
        <v>490.5</v>
      </c>
      <c r="AL22" s="299">
        <f t="shared" si="3"/>
        <v>0</v>
      </c>
      <c r="AM22" s="299">
        <f t="shared" si="4"/>
        <v>0</v>
      </c>
      <c r="AN22" s="299">
        <f t="shared" si="5"/>
        <v>0</v>
      </c>
    </row>
    <row r="23" spans="1:40" ht="15.75" customHeight="1" thickBot="1" x14ac:dyDescent="0.3">
      <c r="A23" s="10"/>
      <c r="B23" s="119" t="str">
        <f>מרץ!B23</f>
        <v>ביטוחי נזק (רכוש/גוף)</v>
      </c>
      <c r="C23" s="129">
        <f t="shared" si="0"/>
        <v>0</v>
      </c>
      <c r="D23" s="331" t="str">
        <f>IF($C$7=מרץ!$C$7,מרץ!D23,IF($C$7=$AE$2,'שיקוף לעסק'!AA23,'שיקוף לעסק'!AE23))</f>
        <v>לא</v>
      </c>
      <c r="E23" s="332" t="str">
        <f>IF($C$7=מרץ!$C$7,מרץ!E23,IF($C$7=$AE$2,'שיקוף לעסק'!AB23,'שיקוף לעסק'!AF23))</f>
        <v>עסק</v>
      </c>
      <c r="F23" s="126">
        <f t="shared" si="6"/>
        <v>0</v>
      </c>
      <c r="G23" s="127">
        <f>IF($C$7=מרץ!$C$7,מרץ!G23,IF($C$7=$AE$2,'שיקוף לעסק'!AC23,'שיקוף לעסק'!AG23))</f>
        <v>1</v>
      </c>
      <c r="H23" s="123">
        <f t="shared" si="7"/>
        <v>0</v>
      </c>
      <c r="I23" s="128">
        <f>IF($C$7=מרץ!$C$7,מרץ!I23,IF($C$7=$AE$2,'שיקוף לעסק'!AD23,'שיקוף לעסק'!AH23))</f>
        <v>0</v>
      </c>
      <c r="J23" s="129">
        <f t="shared" si="8"/>
        <v>0</v>
      </c>
      <c r="K23" s="10"/>
      <c r="L23" s="177"/>
      <c r="M23" s="185"/>
      <c r="N23" s="246"/>
      <c r="O23" s="186"/>
      <c r="P23" s="281"/>
      <c r="Q23" s="43"/>
      <c r="R23" s="10"/>
      <c r="S23" s="273">
        <f t="shared" si="1"/>
        <v>0.17</v>
      </c>
      <c r="T23" s="56">
        <f t="shared" si="2"/>
        <v>0</v>
      </c>
      <c r="AC23" s="77" t="str">
        <f t="shared" si="9"/>
        <v>ביטוחי נזק (רכוש/גוף)</v>
      </c>
      <c r="AG23" s="70" t="s">
        <v>24</v>
      </c>
      <c r="AH23" s="73"/>
      <c r="AI23" s="73"/>
      <c r="AJ23" s="74">
        <f>IF(AJ21-AJ22&lt;0,0,AJ21-AJ22)</f>
        <v>0</v>
      </c>
      <c r="AL23" s="299">
        <f t="shared" si="3"/>
        <v>0</v>
      </c>
      <c r="AM23" s="299">
        <f t="shared" si="4"/>
        <v>0</v>
      </c>
      <c r="AN23" s="299">
        <f t="shared" si="5"/>
        <v>0</v>
      </c>
    </row>
    <row r="24" spans="1:40" ht="15.75" customHeight="1" x14ac:dyDescent="0.2">
      <c r="A24" s="10"/>
      <c r="B24" s="119" t="str">
        <f>מרץ!B24</f>
        <v>הנהלת חשבונות ויעוץ מקצועי</v>
      </c>
      <c r="C24" s="129">
        <f t="shared" si="0"/>
        <v>0</v>
      </c>
      <c r="D24" s="331" t="str">
        <f>IF($C$7=מרץ!$C$7,מרץ!D24,IF($C$7=$AE$2,'שיקוף לעסק'!AA24,'שיקוף לעסק'!AE24))</f>
        <v>לא</v>
      </c>
      <c r="E24" s="332" t="str">
        <f>IF($C$7=מרץ!$C$7,מרץ!E24,IF($C$7=$AE$2,'שיקוף לעסק'!AB24,'שיקוף לעסק'!AF24))</f>
        <v>עסק</v>
      </c>
      <c r="F24" s="126">
        <f t="shared" si="6"/>
        <v>0</v>
      </c>
      <c r="G24" s="127">
        <f>IF($C$7=מרץ!$C$7,מרץ!G24,IF($C$7=$AE$2,'שיקוף לעסק'!AC24,'שיקוף לעסק'!AG24))</f>
        <v>1</v>
      </c>
      <c r="H24" s="123">
        <f t="shared" si="7"/>
        <v>0</v>
      </c>
      <c r="I24" s="128">
        <f>IF($C$7=מרץ!$C$7,מרץ!I24,IF($C$7=$AE$2,'שיקוף לעסק'!AD24,'שיקוף לעסק'!AH24))</f>
        <v>1</v>
      </c>
      <c r="J24" s="129">
        <f t="shared" si="8"/>
        <v>0</v>
      </c>
      <c r="K24" s="10"/>
      <c r="L24" s="177"/>
      <c r="M24" s="185"/>
      <c r="N24" s="246"/>
      <c r="O24" s="186"/>
      <c r="P24" s="281"/>
      <c r="Q24" s="43"/>
      <c r="R24" s="10"/>
      <c r="S24" s="273">
        <f t="shared" si="1"/>
        <v>0.17</v>
      </c>
      <c r="T24" s="56">
        <f t="shared" si="2"/>
        <v>0</v>
      </c>
      <c r="AC24" s="77" t="str">
        <f t="shared" si="9"/>
        <v>הנהלת חשבונות ויעוץ מקצועי</v>
      </c>
      <c r="AL24" s="299">
        <f t="shared" si="3"/>
        <v>0</v>
      </c>
      <c r="AM24" s="299">
        <f t="shared" si="4"/>
        <v>0</v>
      </c>
      <c r="AN24" s="299">
        <f t="shared" si="5"/>
        <v>0</v>
      </c>
    </row>
    <row r="25" spans="1:40" ht="15.75" customHeight="1" thickBot="1" x14ac:dyDescent="0.25">
      <c r="A25" s="10"/>
      <c r="B25" s="119" t="str">
        <f>מרץ!B25</f>
        <v>עמלות וריביות בנקים וכרטיסי אשראי</v>
      </c>
      <c r="C25" s="129">
        <f t="shared" si="0"/>
        <v>0</v>
      </c>
      <c r="D25" s="331" t="str">
        <f>IF($C$7=מרץ!$C$7,מרץ!D25,IF($C$7=$AE$2,'שיקוף לעסק'!AA25,'שיקוף לעסק'!AE25))</f>
        <v>לא</v>
      </c>
      <c r="E25" s="332" t="str">
        <f>IF($C$7=מרץ!$C$7,מרץ!E25,IF($C$7=$AE$2,'שיקוף לעסק'!AB25,'שיקוף לעסק'!AF25))</f>
        <v>עסק</v>
      </c>
      <c r="F25" s="126">
        <f t="shared" si="6"/>
        <v>0</v>
      </c>
      <c r="G25" s="127">
        <f>IF($C$7=מרץ!$C$7,מרץ!G25,IF($C$7=$AE$2,'שיקוף לעסק'!AC25,'שיקוף לעסק'!AG25))</f>
        <v>1</v>
      </c>
      <c r="H25" s="123">
        <f t="shared" si="7"/>
        <v>0</v>
      </c>
      <c r="I25" s="128">
        <f>IF($C$7=מרץ!$C$7,מרץ!I25,IF($C$7=$AE$2,'שיקוף לעסק'!AD25,'שיקוף לעסק'!AH25))</f>
        <v>0</v>
      </c>
      <c r="J25" s="129">
        <f t="shared" si="8"/>
        <v>0</v>
      </c>
      <c r="K25" s="10"/>
      <c r="L25" s="177"/>
      <c r="M25" s="185"/>
      <c r="N25" s="246"/>
      <c r="O25" s="186"/>
      <c r="P25" s="281"/>
      <c r="Q25" s="43"/>
      <c r="R25" s="10"/>
      <c r="S25" s="273">
        <f t="shared" si="1"/>
        <v>0.17</v>
      </c>
      <c r="T25" s="56">
        <f t="shared" si="2"/>
        <v>0</v>
      </c>
      <c r="AC25" s="77" t="str">
        <f t="shared" si="9"/>
        <v>עמלות וריביות בנקים וכרטיסי אשראי</v>
      </c>
      <c r="AH25" s="56" t="s">
        <v>86</v>
      </c>
      <c r="AL25" s="299">
        <f t="shared" si="3"/>
        <v>0</v>
      </c>
      <c r="AM25" s="299">
        <f t="shared" si="4"/>
        <v>0</v>
      </c>
      <c r="AN25" s="299">
        <f t="shared" si="5"/>
        <v>0</v>
      </c>
    </row>
    <row r="26" spans="1:40" ht="15.75" customHeight="1" thickBot="1" x14ac:dyDescent="0.3">
      <c r="A26" s="10"/>
      <c r="B26" s="119" t="str">
        <f>מרץ!B26</f>
        <v>רכישת ציוד קבוע (עד 2500 ₪)</v>
      </c>
      <c r="C26" s="129">
        <f t="shared" si="0"/>
        <v>0</v>
      </c>
      <c r="D26" s="331" t="str">
        <f>IF($C$7=מרץ!$C$7,מרץ!D26,IF($C$7=$AE$2,'שיקוף לעסק'!AA26,'שיקוף לעסק'!AE26))</f>
        <v>לא</v>
      </c>
      <c r="E26" s="332" t="str">
        <f>IF($C$7=מרץ!$C$7,מרץ!E26,IF($C$7=$AE$2,'שיקוף לעסק'!AB26,'שיקוף לעסק'!AF26))</f>
        <v>עסק</v>
      </c>
      <c r="F26" s="126">
        <f t="shared" si="6"/>
        <v>0</v>
      </c>
      <c r="G26" s="127">
        <f>IF($C$7=מרץ!$C$7,מרץ!G26,IF($C$7=$AE$2,'שיקוף לעסק'!AC26,'שיקוף לעסק'!AG26))</f>
        <v>0.2</v>
      </c>
      <c r="H26" s="123">
        <f t="shared" si="7"/>
        <v>0</v>
      </c>
      <c r="I26" s="128">
        <f>IF($C$7=מרץ!$C$7,מרץ!I26,IF($C$7=$AE$2,'שיקוף לעסק'!AD26,'שיקוף לעסק'!AH26))</f>
        <v>1</v>
      </c>
      <c r="J26" s="129">
        <f t="shared" si="8"/>
        <v>0</v>
      </c>
      <c r="K26" s="10"/>
      <c r="L26" s="177"/>
      <c r="M26" s="185"/>
      <c r="N26" s="246"/>
      <c r="O26" s="186"/>
      <c r="P26" s="281"/>
      <c r="Q26" s="43"/>
      <c r="R26" s="10"/>
      <c r="S26" s="273">
        <f t="shared" si="1"/>
        <v>0.17</v>
      </c>
      <c r="T26" s="56">
        <f t="shared" si="2"/>
        <v>0</v>
      </c>
      <c r="AC26" s="77" t="str">
        <f t="shared" si="9"/>
        <v>רכישת ציוד קבוע (עד 2500 ₪)</v>
      </c>
      <c r="AG26" s="75"/>
      <c r="AH26" s="76"/>
      <c r="AI26" s="76"/>
      <c r="AJ26" s="62" t="s">
        <v>22</v>
      </c>
      <c r="AL26" s="299">
        <f t="shared" si="3"/>
        <v>0</v>
      </c>
      <c r="AM26" s="299">
        <f t="shared" si="4"/>
        <v>0</v>
      </c>
      <c r="AN26" s="299">
        <f t="shared" si="5"/>
        <v>0</v>
      </c>
    </row>
    <row r="27" spans="1:40" ht="15.75" customHeight="1" x14ac:dyDescent="0.25">
      <c r="A27" s="10"/>
      <c r="B27" s="119" t="str">
        <f>מרץ!B27</f>
        <v>רכישת חומרי גלם וציוד מתכלה</v>
      </c>
      <c r="C27" s="129">
        <f t="shared" si="0"/>
        <v>0</v>
      </c>
      <c r="D27" s="331" t="str">
        <f>IF($C$7=מרץ!$C$7,מרץ!D27,IF($C$7=$AE$2,'שיקוף לעסק'!AA27,'שיקוף לעסק'!AE27))</f>
        <v>לא</v>
      </c>
      <c r="E27" s="332" t="str">
        <f>IF($C$7=מרץ!$C$7,מרץ!E27,IF($C$7=$AE$2,'שיקוף לעסק'!AB27,'שיקוף לעסק'!AF27))</f>
        <v>עסק</v>
      </c>
      <c r="F27" s="126">
        <f t="shared" si="6"/>
        <v>0</v>
      </c>
      <c r="G27" s="127">
        <f>IF($C$7=מרץ!$C$7,מרץ!G27,IF($C$7=$AE$2,'שיקוף לעסק'!AC27,'שיקוף לעסק'!AG27))</f>
        <v>1</v>
      </c>
      <c r="H27" s="123">
        <f t="shared" si="7"/>
        <v>0</v>
      </c>
      <c r="I27" s="128">
        <f>IF($C$7=מרץ!$C$7,מרץ!I27,IF($C$7=$AE$2,'שיקוף לעסק'!AD27,'שיקוף לעסק'!AH27))</f>
        <v>1</v>
      </c>
      <c r="J27" s="129">
        <f t="shared" si="8"/>
        <v>0</v>
      </c>
      <c r="K27" s="10"/>
      <c r="L27" s="177"/>
      <c r="M27" s="185"/>
      <c r="N27" s="246"/>
      <c r="O27" s="186"/>
      <c r="P27" s="281"/>
      <c r="Q27" s="43"/>
      <c r="R27" s="10"/>
      <c r="S27" s="273">
        <f t="shared" si="1"/>
        <v>0.17</v>
      </c>
      <c r="T27" s="56">
        <f t="shared" si="2"/>
        <v>0</v>
      </c>
      <c r="AC27" s="77" t="str">
        <f t="shared" si="9"/>
        <v>רכישת חומרי גלם וציוד מתכלה</v>
      </c>
      <c r="AG27" s="63"/>
      <c r="AH27" s="64"/>
      <c r="AI27" s="64"/>
      <c r="AJ27" s="77"/>
      <c r="AL27" s="299">
        <f t="shared" si="3"/>
        <v>0</v>
      </c>
      <c r="AM27" s="299">
        <f t="shared" si="4"/>
        <v>0</v>
      </c>
      <c r="AN27" s="299">
        <f t="shared" si="5"/>
        <v>0</v>
      </c>
    </row>
    <row r="28" spans="1:40" ht="15.75" customHeight="1" x14ac:dyDescent="0.25">
      <c r="A28" s="10"/>
      <c r="B28" s="119" t="str">
        <f>מרץ!B28</f>
        <v>רכב : ביטוחים + רישוי</v>
      </c>
      <c r="C28" s="129">
        <f t="shared" si="0"/>
        <v>0</v>
      </c>
      <c r="D28" s="331" t="str">
        <f>IF($C$7=מרץ!$C$7,מרץ!D28,IF($C$7=$AE$2,'שיקוף לעסק'!AA28,'שיקוף לעסק'!AE28))</f>
        <v>כן</v>
      </c>
      <c r="E28" s="332" t="str">
        <f>IF($C$7=מרץ!$C$7,מרץ!E28,IF($C$7=$AE$2,'שיקוף לעסק'!AB28,'שיקוף לעסק'!AF28))</f>
        <v>בית</v>
      </c>
      <c r="F28" s="126">
        <f t="shared" si="6"/>
        <v>0</v>
      </c>
      <c r="G28" s="127">
        <f>IF($C$7=מרץ!$C$7,מרץ!G28,IF($C$7=$AE$2,'שיקוף לעסק'!AC28,'שיקוף לעסק'!AG28))</f>
        <v>0.45</v>
      </c>
      <c r="H28" s="123">
        <f t="shared" si="7"/>
        <v>0</v>
      </c>
      <c r="I28" s="128">
        <f>IF($C$7=מרץ!$C$7,מרץ!I28,IF($C$7=$AE$2,'שיקוף לעסק'!AD28,'שיקוף לעסק'!AH28))</f>
        <v>0</v>
      </c>
      <c r="J28" s="129">
        <f t="shared" si="8"/>
        <v>0</v>
      </c>
      <c r="K28" s="10"/>
      <c r="L28" s="177"/>
      <c r="M28" s="185"/>
      <c r="N28" s="246"/>
      <c r="O28" s="186"/>
      <c r="P28" s="281"/>
      <c r="Q28" s="43"/>
      <c r="R28" s="10"/>
      <c r="S28" s="273">
        <f t="shared" si="1"/>
        <v>0.17</v>
      </c>
      <c r="T28" s="56">
        <f t="shared" si="2"/>
        <v>0</v>
      </c>
      <c r="AC28" s="77" t="str">
        <f t="shared" ref="AC28:AC44" si="10">B28</f>
        <v>רכב : ביטוחים + רישוי</v>
      </c>
      <c r="AG28" s="63"/>
      <c r="AH28" s="64"/>
      <c r="AI28" s="78"/>
      <c r="AJ28" s="65">
        <f>IF($H$3&gt;='שיעורי מס'!B23,'שיעורי מס'!D23*'שיעורי מס'!C23,IF($H$3&lt;='שיעורי מס'!B22,0,'שיעורי מס'!D23*($H$3-'שיעורי מס'!B22)))</f>
        <v>0</v>
      </c>
      <c r="AL28" s="299">
        <f t="shared" si="3"/>
        <v>1</v>
      </c>
      <c r="AM28" s="299">
        <f t="shared" si="4"/>
        <v>0</v>
      </c>
      <c r="AN28" s="299">
        <f t="shared" si="5"/>
        <v>0</v>
      </c>
    </row>
    <row r="29" spans="1:40" ht="15.75" customHeight="1" thickBot="1" x14ac:dyDescent="0.3">
      <c r="A29" s="10"/>
      <c r="B29" s="119" t="str">
        <f>מרץ!B29</f>
        <v>רכב : דלק+ חניה+טיפולים</v>
      </c>
      <c r="C29" s="129">
        <f t="shared" si="0"/>
        <v>0</v>
      </c>
      <c r="D29" s="331" t="str">
        <f>IF($C$7=מרץ!$C$7,מרץ!D29,IF($C$7=$AE$2,'שיקוף לעסק'!AA29,'שיקוף לעסק'!AE29))</f>
        <v>כן</v>
      </c>
      <c r="E29" s="332" t="str">
        <f>IF($C$7=מרץ!$C$7,מרץ!E29,IF($C$7=$AE$2,'שיקוף לעסק'!AB29,'שיקוף לעסק'!AF29))</f>
        <v>בית</v>
      </c>
      <c r="F29" s="126">
        <f t="shared" si="6"/>
        <v>0</v>
      </c>
      <c r="G29" s="127">
        <f>IF($C$7=מרץ!$C$7,מרץ!G29,IF($C$7=$AE$2,'שיקוף לעסק'!AC29,'שיקוף לעסק'!AG29))</f>
        <v>0.45</v>
      </c>
      <c r="H29" s="123">
        <f t="shared" si="7"/>
        <v>0</v>
      </c>
      <c r="I29" s="128">
        <f>IF($C$7=מרץ!$C$7,מרץ!I29,IF($C$7=$AE$2,'שיקוף לעסק'!AD29,'שיקוף לעסק'!AH29))</f>
        <v>0.66</v>
      </c>
      <c r="J29" s="129">
        <f t="shared" si="8"/>
        <v>0</v>
      </c>
      <c r="K29" s="10"/>
      <c r="L29" s="177"/>
      <c r="M29" s="185"/>
      <c r="N29" s="246"/>
      <c r="O29" s="186"/>
      <c r="P29" s="281"/>
      <c r="Q29" s="43"/>
      <c r="R29" s="10"/>
      <c r="S29" s="273">
        <f t="shared" si="1"/>
        <v>0.17</v>
      </c>
      <c r="T29" s="56">
        <f t="shared" si="2"/>
        <v>0</v>
      </c>
      <c r="AC29" s="77" t="str">
        <f t="shared" si="10"/>
        <v>רכב : דלק+ חניה+טיפולים</v>
      </c>
      <c r="AG29" s="63"/>
      <c r="AH29" s="64"/>
      <c r="AI29" s="78"/>
      <c r="AJ29" s="65">
        <f>IF($H$3&gt;='שיעורי מס'!B24,'שיעורי מס'!D24*'שיעורי מס'!C24,IF($H$3&lt;='שיעורי מס'!B23,0,'שיעורי מס'!D24*($H$3-'שיעורי מס'!B23)))</f>
        <v>0</v>
      </c>
      <c r="AL29" s="299">
        <f t="shared" si="3"/>
        <v>1</v>
      </c>
      <c r="AM29" s="299">
        <f t="shared" si="4"/>
        <v>0</v>
      </c>
      <c r="AN29" s="299">
        <f t="shared" si="5"/>
        <v>0</v>
      </c>
    </row>
    <row r="30" spans="1:40" ht="15.75" customHeight="1" thickBot="1" x14ac:dyDescent="0.3">
      <c r="A30" s="10"/>
      <c r="B30" s="119" t="str">
        <f>מרץ!B30</f>
        <v>תחבורה ציבורית</v>
      </c>
      <c r="C30" s="129">
        <f t="shared" si="0"/>
        <v>0</v>
      </c>
      <c r="D30" s="331" t="str">
        <f>IF($C$7=מרץ!$C$7,מרץ!D30,IF($C$7=$AE$2,'שיקוף לעסק'!AA30,'שיקוף לעסק'!AE30))</f>
        <v>לא</v>
      </c>
      <c r="E30" s="332" t="str">
        <f>IF($C$7=מרץ!$C$7,מרץ!E30,IF($C$7=$AE$2,'שיקוף לעסק'!AB30,'שיקוף לעסק'!AF30))</f>
        <v>עסק</v>
      </c>
      <c r="F30" s="126">
        <f t="shared" si="6"/>
        <v>0</v>
      </c>
      <c r="G30" s="127">
        <f>IF($C$7=מרץ!$C$7,מרץ!G30,IF($C$7=$AE$2,'שיקוף לעסק'!AC30,'שיקוף לעסק'!AG30))</f>
        <v>1</v>
      </c>
      <c r="H30" s="123">
        <f t="shared" si="7"/>
        <v>0</v>
      </c>
      <c r="I30" s="128">
        <f>IF($C$7=מרץ!$C$7,מרץ!I30,IF($C$7=$AE$2,'שיקוף לעסק'!AD30,'שיקוף לעסק'!AH30))</f>
        <v>1</v>
      </c>
      <c r="J30" s="129">
        <f t="shared" si="8"/>
        <v>0</v>
      </c>
      <c r="K30" s="10"/>
      <c r="L30" s="177"/>
      <c r="M30" s="185"/>
      <c r="N30" s="246"/>
      <c r="O30" s="186"/>
      <c r="P30" s="281"/>
      <c r="Q30" s="43"/>
      <c r="R30" s="10"/>
      <c r="S30" s="273">
        <f t="shared" si="1"/>
        <v>0.17</v>
      </c>
      <c r="T30" s="56">
        <f t="shared" si="2"/>
        <v>0</v>
      </c>
      <c r="AC30" s="77" t="str">
        <f t="shared" si="10"/>
        <v>תחבורה ציבורית</v>
      </c>
      <c r="AG30" s="67" t="s">
        <v>30</v>
      </c>
      <c r="AH30" s="68"/>
      <c r="AI30" s="68"/>
      <c r="AJ30" s="69">
        <f>SUM(AJ28:AJ29)</f>
        <v>0</v>
      </c>
      <c r="AL30" s="299">
        <f t="shared" si="3"/>
        <v>0</v>
      </c>
      <c r="AM30" s="299">
        <f t="shared" si="4"/>
        <v>0</v>
      </c>
      <c r="AN30" s="299">
        <f t="shared" si="5"/>
        <v>0</v>
      </c>
    </row>
    <row r="31" spans="1:40" ht="15.75" customHeight="1" x14ac:dyDescent="0.2">
      <c r="A31" s="10"/>
      <c r="B31" s="119" t="str">
        <f>מרץ!B31</f>
        <v>משלוחים</v>
      </c>
      <c r="C31" s="129">
        <f t="shared" si="0"/>
        <v>0</v>
      </c>
      <c r="D31" s="331" t="str">
        <f>IF($C$7=מרץ!$C$7,מרץ!D31,IF($C$7=$AE$2,'שיקוף לעסק'!AA31,'שיקוף לעסק'!AE31))</f>
        <v>לא</v>
      </c>
      <c r="E31" s="332" t="str">
        <f>IF($C$7=מרץ!$C$7,מרץ!E31,IF($C$7=$AE$2,'שיקוף לעסק'!AB31,'שיקוף לעסק'!AF31))</f>
        <v>עסק</v>
      </c>
      <c r="F31" s="126">
        <f t="shared" si="6"/>
        <v>0</v>
      </c>
      <c r="G31" s="127">
        <f>IF($C$7=מרץ!$C$7,מרץ!G31,IF($C$7=$AE$2,'שיקוף לעסק'!AC31,'שיקוף לעסק'!AG31))</f>
        <v>1</v>
      </c>
      <c r="H31" s="123">
        <f t="shared" si="7"/>
        <v>0</v>
      </c>
      <c r="I31" s="128">
        <f>IF($C$7=מרץ!$C$7,מרץ!I31,IF($C$7=$AE$2,'שיקוף לעסק'!AD31,'שיקוף לעסק'!AH31))</f>
        <v>1</v>
      </c>
      <c r="J31" s="129">
        <f t="shared" si="8"/>
        <v>0</v>
      </c>
      <c r="K31" s="10"/>
      <c r="L31" s="177"/>
      <c r="M31" s="185"/>
      <c r="N31" s="246"/>
      <c r="O31" s="186"/>
      <c r="P31" s="281"/>
      <c r="Q31" s="43"/>
      <c r="R31" s="10"/>
      <c r="S31" s="273">
        <f t="shared" si="1"/>
        <v>0.17</v>
      </c>
      <c r="T31" s="56">
        <f t="shared" si="2"/>
        <v>0</v>
      </c>
      <c r="AC31" s="77" t="str">
        <f t="shared" si="10"/>
        <v>משלוחים</v>
      </c>
      <c r="AL31" s="299">
        <f t="shared" si="3"/>
        <v>0</v>
      </c>
      <c r="AM31" s="299">
        <f t="shared" si="4"/>
        <v>0</v>
      </c>
      <c r="AN31" s="299">
        <f t="shared" si="5"/>
        <v>0</v>
      </c>
    </row>
    <row r="32" spans="1:40" ht="15.75" customHeight="1" x14ac:dyDescent="0.2">
      <c r="A32" s="10"/>
      <c r="B32" s="119" t="str">
        <f>מרץ!B32</f>
        <v>תיקונים: מכונות, כלים, אחזקת משרד</v>
      </c>
      <c r="C32" s="129">
        <f t="shared" si="0"/>
        <v>0</v>
      </c>
      <c r="D32" s="331" t="str">
        <f>IF($C$7=מרץ!$C$7,מרץ!D32,IF($C$7=$AE$2,'שיקוף לעסק'!AA32,'שיקוף לעסק'!AE32))</f>
        <v>לא</v>
      </c>
      <c r="E32" s="332" t="str">
        <f>IF($C$7=מרץ!$C$7,מרץ!E32,IF($C$7=$AE$2,'שיקוף לעסק'!AB32,'שיקוף לעסק'!AF32))</f>
        <v>עסק</v>
      </c>
      <c r="F32" s="126">
        <f t="shared" si="6"/>
        <v>0</v>
      </c>
      <c r="G32" s="127">
        <f>IF($C$7=מרץ!$C$7,מרץ!G32,IF($C$7=$AE$2,'שיקוף לעסק'!AC32,'שיקוף לעסק'!AG32))</f>
        <v>1</v>
      </c>
      <c r="H32" s="123">
        <f t="shared" si="7"/>
        <v>0</v>
      </c>
      <c r="I32" s="128">
        <f>IF($C$7=מרץ!$C$7,מרץ!I32,IF($C$7=$AE$2,'שיקוף לעסק'!AD32,'שיקוף לעסק'!AH32))</f>
        <v>1</v>
      </c>
      <c r="J32" s="129">
        <f t="shared" si="8"/>
        <v>0</v>
      </c>
      <c r="K32" s="10"/>
      <c r="L32" s="177"/>
      <c r="M32" s="185"/>
      <c r="N32" s="246"/>
      <c r="O32" s="186"/>
      <c r="P32" s="281"/>
      <c r="Q32" s="43"/>
      <c r="R32" s="10"/>
      <c r="S32" s="273">
        <f t="shared" si="1"/>
        <v>0.17</v>
      </c>
      <c r="T32" s="56">
        <f t="shared" si="2"/>
        <v>0</v>
      </c>
      <c r="AC32" s="77" t="str">
        <f t="shared" si="10"/>
        <v>תיקונים: מכונות, כלים, אחזקת משרד</v>
      </c>
      <c r="AL32" s="299">
        <f t="shared" si="3"/>
        <v>0</v>
      </c>
      <c r="AM32" s="299">
        <f t="shared" si="4"/>
        <v>0</v>
      </c>
      <c r="AN32" s="299">
        <f t="shared" si="5"/>
        <v>0</v>
      </c>
    </row>
    <row r="33" spans="1:40" ht="15.75" customHeight="1" x14ac:dyDescent="0.2">
      <c r="A33" s="10"/>
      <c r="B33" s="119" t="str">
        <f>מרץ!B33</f>
        <v>פרסום ושיווק</v>
      </c>
      <c r="C33" s="129">
        <f t="shared" si="0"/>
        <v>0</v>
      </c>
      <c r="D33" s="331" t="str">
        <f>IF($C$7=מרץ!$C$7,מרץ!D33,IF($C$7=$AE$2,'שיקוף לעסק'!AA33,'שיקוף לעסק'!AE33))</f>
        <v>לא</v>
      </c>
      <c r="E33" s="332" t="str">
        <f>IF($C$7=מרץ!$C$7,מרץ!E33,IF($C$7=$AE$2,'שיקוף לעסק'!AB33,'שיקוף לעסק'!AF33))</f>
        <v>עסק</v>
      </c>
      <c r="F33" s="126">
        <f t="shared" si="6"/>
        <v>0</v>
      </c>
      <c r="G33" s="127">
        <f>IF($C$7=מרץ!$C$7,מרץ!G33,IF($C$7=$AE$2,'שיקוף לעסק'!AC33,'שיקוף לעסק'!AG33))</f>
        <v>1</v>
      </c>
      <c r="H33" s="123">
        <f t="shared" si="7"/>
        <v>0</v>
      </c>
      <c r="I33" s="128">
        <f>IF($C$7=מרץ!$C$7,מרץ!I33,IF($C$7=$AE$2,'שיקוף לעסק'!AD33,'שיקוף לעסק'!AH33))</f>
        <v>1</v>
      </c>
      <c r="J33" s="129">
        <f t="shared" si="8"/>
        <v>0</v>
      </c>
      <c r="K33" s="10"/>
      <c r="L33" s="177"/>
      <c r="M33" s="185"/>
      <c r="N33" s="246"/>
      <c r="O33" s="186"/>
      <c r="P33" s="281"/>
      <c r="Q33" s="43"/>
      <c r="R33" s="10"/>
      <c r="S33" s="273">
        <f t="shared" si="1"/>
        <v>0.17</v>
      </c>
      <c r="T33" s="56">
        <f t="shared" si="2"/>
        <v>0</v>
      </c>
      <c r="AC33" s="77" t="str">
        <f t="shared" si="10"/>
        <v>פרסום ושיווק</v>
      </c>
      <c r="AL33" s="299">
        <f t="shared" si="3"/>
        <v>0</v>
      </c>
      <c r="AM33" s="299">
        <f t="shared" si="4"/>
        <v>0</v>
      </c>
      <c r="AN33" s="299">
        <f t="shared" si="5"/>
        <v>0</v>
      </c>
    </row>
    <row r="34" spans="1:40" ht="15.75" customHeight="1" x14ac:dyDescent="0.2">
      <c r="A34" s="10"/>
      <c r="B34" s="119" t="str">
        <f>מרץ!B34</f>
        <v>ארוחות עסקיות וכיבוד מחוץ לעסק</v>
      </c>
      <c r="C34" s="129">
        <f t="shared" si="0"/>
        <v>0</v>
      </c>
      <c r="D34" s="331" t="str">
        <f>IF($C$7=מרץ!$C$7,מרץ!D34,IF($C$7=$AE$2,'שיקוף לעסק'!AA34,'שיקוף לעסק'!AE34))</f>
        <v>לא</v>
      </c>
      <c r="E34" s="332" t="str">
        <f>IF($C$7=מרץ!$C$7,מרץ!E34,IF($C$7=$AE$2,'שיקוף לעסק'!AB34,'שיקוף לעסק'!AF34))</f>
        <v>עסק</v>
      </c>
      <c r="F34" s="126">
        <f t="shared" si="6"/>
        <v>0</v>
      </c>
      <c r="G34" s="127">
        <f>IF($C$7=מרץ!$C$7,מרץ!G34,IF($C$7=$AE$2,'שיקוף לעסק'!AC34,'שיקוף לעסק'!AG34))</f>
        <v>0</v>
      </c>
      <c r="H34" s="123">
        <f t="shared" si="7"/>
        <v>0</v>
      </c>
      <c r="I34" s="128">
        <f>IF($C$7=מרץ!$C$7,מרץ!I34,IF($C$7=$AE$2,'שיקוף לעסק'!AD34,'שיקוף לעסק'!AH34))</f>
        <v>0</v>
      </c>
      <c r="J34" s="129">
        <f t="shared" si="8"/>
        <v>0</v>
      </c>
      <c r="K34" s="10"/>
      <c r="L34" s="177"/>
      <c r="M34" s="185"/>
      <c r="N34" s="246"/>
      <c r="O34" s="186"/>
      <c r="P34" s="281"/>
      <c r="Q34" s="43"/>
      <c r="R34" s="10"/>
      <c r="S34" s="273">
        <f t="shared" si="1"/>
        <v>0.17</v>
      </c>
      <c r="T34" s="56">
        <f t="shared" si="2"/>
        <v>0</v>
      </c>
      <c r="AC34" s="77" t="str">
        <f t="shared" si="10"/>
        <v>ארוחות עסקיות וכיבוד מחוץ לעסק</v>
      </c>
      <c r="AL34" s="299">
        <f t="shared" si="3"/>
        <v>0</v>
      </c>
      <c r="AM34" s="299">
        <f t="shared" si="4"/>
        <v>0</v>
      </c>
      <c r="AN34" s="299">
        <f t="shared" si="5"/>
        <v>0</v>
      </c>
    </row>
    <row r="35" spans="1:40" ht="15.75" customHeight="1" x14ac:dyDescent="0.2">
      <c r="A35" s="10"/>
      <c r="B35" s="119" t="str">
        <f>מרץ!B35</f>
        <v>כיבודים בעסק (קפה, תה וכדומה)</v>
      </c>
      <c r="C35" s="129">
        <f t="shared" si="0"/>
        <v>0</v>
      </c>
      <c r="D35" s="331" t="str">
        <f>IF($C$7=מרץ!$C$7,מרץ!D35,IF($C$7=$AE$2,'שיקוף לעסק'!AA35,'שיקוף לעסק'!AE35))</f>
        <v>לא</v>
      </c>
      <c r="E35" s="332" t="str">
        <f>IF($C$7=מרץ!$C$7,מרץ!E35,IF($C$7=$AE$2,'שיקוף לעסק'!AB35,'שיקוף לעסק'!AF35))</f>
        <v>עסק</v>
      </c>
      <c r="F35" s="126">
        <f t="shared" si="6"/>
        <v>0</v>
      </c>
      <c r="G35" s="127">
        <f>IF($C$7=מרץ!$C$7,מרץ!G35,IF($C$7=$AE$2,'שיקוף לעסק'!AC35,'שיקוף לעסק'!AG35))</f>
        <v>0.8</v>
      </c>
      <c r="H35" s="123">
        <f t="shared" si="7"/>
        <v>0</v>
      </c>
      <c r="I35" s="128">
        <f>IF($C$7=מרץ!$C$7,מרץ!I35,IF($C$7=$AE$2,'שיקוף לעסק'!AD35,'שיקוף לעסק'!AH35))</f>
        <v>0</v>
      </c>
      <c r="J35" s="129">
        <f t="shared" si="8"/>
        <v>0</v>
      </c>
      <c r="K35" s="10"/>
      <c r="L35" s="177"/>
      <c r="M35" s="185"/>
      <c r="N35" s="246"/>
      <c r="O35" s="186"/>
      <c r="P35" s="281"/>
      <c r="Q35" s="43"/>
      <c r="R35" s="10"/>
      <c r="S35" s="273">
        <f t="shared" si="1"/>
        <v>0.17</v>
      </c>
      <c r="T35" s="56">
        <f t="shared" si="2"/>
        <v>0</v>
      </c>
      <c r="AC35" s="77" t="str">
        <f t="shared" si="10"/>
        <v>כיבודים בעסק (קפה, תה וכדומה)</v>
      </c>
      <c r="AL35" s="299">
        <f t="shared" si="3"/>
        <v>0</v>
      </c>
      <c r="AM35" s="299">
        <f t="shared" si="4"/>
        <v>0</v>
      </c>
      <c r="AN35" s="299">
        <f t="shared" si="5"/>
        <v>0</v>
      </c>
    </row>
    <row r="36" spans="1:40" ht="15.75" customHeight="1" x14ac:dyDescent="0.2">
      <c r="A36" s="10"/>
      <c r="B36" s="119" t="str">
        <f>מרץ!B36</f>
        <v>החזר חובות - חלק הקרן</v>
      </c>
      <c r="C36" s="129">
        <f t="shared" si="0"/>
        <v>0</v>
      </c>
      <c r="D36" s="331" t="str">
        <f>IF($C$7=מרץ!$C$7,מרץ!D36,IF($C$7=$AE$2,'שיקוף לעסק'!AA36,'שיקוף לעסק'!AE36))</f>
        <v>לא</v>
      </c>
      <c r="E36" s="332" t="str">
        <f>IF($C$7=מרץ!$C$7,מרץ!E36,IF($C$7=$AE$2,'שיקוף לעסק'!AB36,'שיקוף לעסק'!AF36))</f>
        <v>עסק</v>
      </c>
      <c r="F36" s="126">
        <f t="shared" si="6"/>
        <v>0</v>
      </c>
      <c r="G36" s="127">
        <f>IF($C$7=מרץ!$C$7,מרץ!G36,IF($C$7=$AE$2,'שיקוף לעסק'!AC36,'שיקוף לעסק'!AG36))</f>
        <v>0</v>
      </c>
      <c r="H36" s="123">
        <f t="shared" si="7"/>
        <v>0</v>
      </c>
      <c r="I36" s="128">
        <f>IF($C$7=מרץ!$C$7,מרץ!I36,IF($C$7=$AE$2,'שיקוף לעסק'!AD36,'שיקוף לעסק'!AH36))</f>
        <v>0</v>
      </c>
      <c r="J36" s="129">
        <f t="shared" si="8"/>
        <v>0</v>
      </c>
      <c r="K36" s="10"/>
      <c r="L36" s="177"/>
      <c r="M36" s="185"/>
      <c r="N36" s="246"/>
      <c r="O36" s="186"/>
      <c r="P36" s="281"/>
      <c r="Q36" s="43"/>
      <c r="R36" s="10"/>
      <c r="S36" s="273">
        <f t="shared" si="1"/>
        <v>0.17</v>
      </c>
      <c r="T36" s="56">
        <f t="shared" si="2"/>
        <v>0</v>
      </c>
      <c r="AC36" s="77" t="str">
        <f t="shared" si="10"/>
        <v>החזר חובות - חלק הקרן</v>
      </c>
      <c r="AL36" s="299">
        <f t="shared" si="3"/>
        <v>0</v>
      </c>
      <c r="AM36" s="299">
        <f t="shared" si="4"/>
        <v>0</v>
      </c>
      <c r="AN36" s="299">
        <f t="shared" si="5"/>
        <v>0</v>
      </c>
    </row>
    <row r="37" spans="1:40" ht="15.75" customHeight="1" x14ac:dyDescent="0.2">
      <c r="A37" s="10"/>
      <c r="B37" s="119" t="str">
        <f>מרץ!B37</f>
        <v>החזר חובות - חלק הרבית</v>
      </c>
      <c r="C37" s="129">
        <f t="shared" si="0"/>
        <v>0</v>
      </c>
      <c r="D37" s="331" t="str">
        <f>IF($C$7=מרץ!$C$7,מרץ!D37,IF($C$7=$AE$2,'שיקוף לעסק'!AA37,'שיקוף לעסק'!AE37))</f>
        <v>לא</v>
      </c>
      <c r="E37" s="332" t="str">
        <f>IF($C$7=מרץ!$C$7,מרץ!E37,IF($C$7=$AE$2,'שיקוף לעסק'!AB37,'שיקוף לעסק'!AF37))</f>
        <v>עסק</v>
      </c>
      <c r="F37" s="126">
        <f t="shared" si="6"/>
        <v>0</v>
      </c>
      <c r="G37" s="127">
        <f>IF($C$7=מרץ!$C$7,מרץ!G37,IF($C$7=$AE$2,'שיקוף לעסק'!AC37,'שיקוף לעסק'!AG37))</f>
        <v>1</v>
      </c>
      <c r="H37" s="123">
        <f t="shared" si="7"/>
        <v>0</v>
      </c>
      <c r="I37" s="128">
        <f>IF($C$7=מרץ!$C$7,מרץ!I37,IF($C$7=$AE$2,'שיקוף לעסק'!AD37,'שיקוף לעסק'!AH37))</f>
        <v>0</v>
      </c>
      <c r="J37" s="129">
        <f t="shared" si="8"/>
        <v>0</v>
      </c>
      <c r="K37" s="10"/>
      <c r="L37" s="177"/>
      <c r="M37" s="185"/>
      <c r="N37" s="246"/>
      <c r="O37" s="186"/>
      <c r="P37" s="281"/>
      <c r="Q37" s="43"/>
      <c r="R37" s="10"/>
      <c r="S37" s="273">
        <f t="shared" si="1"/>
        <v>0.17</v>
      </c>
      <c r="T37" s="56">
        <f t="shared" si="2"/>
        <v>0</v>
      </c>
      <c r="AC37" s="77" t="str">
        <f t="shared" si="10"/>
        <v>החזר חובות - חלק הרבית</v>
      </c>
      <c r="AL37" s="299">
        <f t="shared" si="3"/>
        <v>0</v>
      </c>
      <c r="AM37" s="299">
        <f t="shared" si="4"/>
        <v>0</v>
      </c>
      <c r="AN37" s="299">
        <f t="shared" si="5"/>
        <v>0</v>
      </c>
    </row>
    <row r="38" spans="1:40" ht="15.75" customHeight="1" x14ac:dyDescent="0.2">
      <c r="A38" s="10"/>
      <c r="B38" s="119" t="str">
        <f>מרץ!B38</f>
        <v>השתלמויות</v>
      </c>
      <c r="C38" s="129">
        <f t="shared" si="0"/>
        <v>0</v>
      </c>
      <c r="D38" s="331" t="str">
        <f>IF($C$7=מרץ!$C$7,מרץ!D38,IF($C$7=$AE$2,'שיקוף לעסק'!AA38,'שיקוף לעסק'!AE38))</f>
        <v>לא</v>
      </c>
      <c r="E38" s="332" t="str">
        <f>IF($C$7=מרץ!$C$7,מרץ!E38,IF($C$7=$AE$2,'שיקוף לעסק'!AB38,'שיקוף לעסק'!AF38))</f>
        <v>עסק</v>
      </c>
      <c r="F38" s="126">
        <f t="shared" si="6"/>
        <v>0</v>
      </c>
      <c r="G38" s="127">
        <f>IF($C$7=מרץ!$C$7,מרץ!G38,IF($C$7=$AE$2,'שיקוף לעסק'!AC38,'שיקוף לעסק'!AG38))</f>
        <v>1</v>
      </c>
      <c r="H38" s="123">
        <f t="shared" si="7"/>
        <v>0</v>
      </c>
      <c r="I38" s="128">
        <f>IF($C$7=מרץ!$C$7,מרץ!I38,IF($C$7=$AE$2,'שיקוף לעסק'!AD38,'שיקוף לעסק'!AH38))</f>
        <v>1</v>
      </c>
      <c r="J38" s="129">
        <f t="shared" si="8"/>
        <v>0</v>
      </c>
      <c r="K38" s="10"/>
      <c r="L38" s="177"/>
      <c r="M38" s="185"/>
      <c r="N38" s="246"/>
      <c r="O38" s="186"/>
      <c r="P38" s="281"/>
      <c r="Q38" s="43"/>
      <c r="R38" s="10"/>
      <c r="S38" s="273">
        <f t="shared" si="1"/>
        <v>0.17</v>
      </c>
      <c r="T38" s="56">
        <f t="shared" si="2"/>
        <v>0</v>
      </c>
      <c r="AC38" s="77" t="str">
        <f t="shared" si="10"/>
        <v>השתלמויות</v>
      </c>
      <c r="AL38" s="299">
        <f t="shared" si="3"/>
        <v>0</v>
      </c>
      <c r="AM38" s="299">
        <f t="shared" si="4"/>
        <v>0</v>
      </c>
      <c r="AN38" s="299">
        <f t="shared" si="5"/>
        <v>0</v>
      </c>
    </row>
    <row r="39" spans="1:40" ht="15.75" customHeight="1" x14ac:dyDescent="0.2">
      <c r="A39" s="10"/>
      <c r="B39" s="119" t="str">
        <f>מרץ!B39</f>
        <v>קנסות</v>
      </c>
      <c r="C39" s="129">
        <f t="shared" si="0"/>
        <v>0</v>
      </c>
      <c r="D39" s="331" t="str">
        <f>IF($C$7=מרץ!$C$7,מרץ!D39,IF($C$7=$AE$2,'שיקוף לעסק'!AA39,'שיקוף לעסק'!AE39))</f>
        <v>לא</v>
      </c>
      <c r="E39" s="332" t="str">
        <f>IF($C$7=מרץ!$C$7,מרץ!E39,IF($C$7=$AE$2,'שיקוף לעסק'!AB39,'שיקוף לעסק'!AF39))</f>
        <v>עסק</v>
      </c>
      <c r="F39" s="126">
        <f t="shared" si="6"/>
        <v>0</v>
      </c>
      <c r="G39" s="127">
        <f>IF($C$7=מרץ!$C$7,מרץ!G39,IF($C$7=$AE$2,'שיקוף לעסק'!AC39,'שיקוף לעסק'!AG39))</f>
        <v>0</v>
      </c>
      <c r="H39" s="123">
        <f t="shared" si="7"/>
        <v>0</v>
      </c>
      <c r="I39" s="128">
        <f>IF($C$7=מרץ!$C$7,מרץ!I39,IF($C$7=$AE$2,'שיקוף לעסק'!AD39,'שיקוף לעסק'!AH39))</f>
        <v>0</v>
      </c>
      <c r="J39" s="129">
        <f t="shared" si="8"/>
        <v>0</v>
      </c>
      <c r="K39" s="10"/>
      <c r="L39" s="177"/>
      <c r="M39" s="185"/>
      <c r="N39" s="246"/>
      <c r="O39" s="186"/>
      <c r="P39" s="281"/>
      <c r="Q39" s="43"/>
      <c r="R39" s="10"/>
      <c r="S39" s="273">
        <f t="shared" si="1"/>
        <v>0.17</v>
      </c>
      <c r="T39" s="56">
        <f t="shared" si="2"/>
        <v>0</v>
      </c>
      <c r="AC39" s="77" t="str">
        <f t="shared" si="10"/>
        <v>קנסות</v>
      </c>
      <c r="AL39" s="299">
        <f t="shared" si="3"/>
        <v>0</v>
      </c>
      <c r="AM39" s="299">
        <f t="shared" si="4"/>
        <v>0</v>
      </c>
      <c r="AN39" s="299">
        <f t="shared" si="5"/>
        <v>0</v>
      </c>
    </row>
    <row r="40" spans="1:40" ht="15.75" customHeight="1" x14ac:dyDescent="0.2">
      <c r="A40" s="10"/>
      <c r="B40" s="119">
        <f>מרץ!B40</f>
        <v>0</v>
      </c>
      <c r="C40" s="139">
        <f t="shared" si="0"/>
        <v>0</v>
      </c>
      <c r="D40" s="333" t="str">
        <f>IF($C$7=מרץ!$C$7,מרץ!D40,IF($C$7=$AE$2,'שיקוף לעסק'!AA40,'שיקוף לעסק'!AE40))</f>
        <v>לא</v>
      </c>
      <c r="E40" s="334" t="str">
        <f>IF($C$7=מרץ!$C$7,מרץ!E40,IF($C$7=$AE$2,'שיקוף לעסק'!AB40,'שיקוף לעסק'!AF40))</f>
        <v>עסק</v>
      </c>
      <c r="F40" s="126">
        <f t="shared" si="6"/>
        <v>0</v>
      </c>
      <c r="G40" s="127">
        <f>IF($C$7=מרץ!$C$7,מרץ!G40,IF($C$7=$AE$2,'שיקוף לעסק'!AC40,'שיקוף לעסק'!AG40))</f>
        <v>0</v>
      </c>
      <c r="H40" s="123">
        <f t="shared" si="7"/>
        <v>0</v>
      </c>
      <c r="I40" s="128">
        <f>IF($C$7=מרץ!$C$7,מרץ!I40,IF($C$7=$AE$2,'שיקוף לעסק'!AD40,'שיקוף לעסק'!AH40))</f>
        <v>0</v>
      </c>
      <c r="J40" s="129">
        <f t="shared" si="8"/>
        <v>0</v>
      </c>
      <c r="K40" s="10"/>
      <c r="L40" s="177"/>
      <c r="M40" s="185"/>
      <c r="N40" s="246"/>
      <c r="O40" s="186"/>
      <c r="P40" s="281"/>
      <c r="Q40" s="43"/>
      <c r="R40" s="10"/>
      <c r="S40" s="273">
        <f t="shared" si="1"/>
        <v>0.17</v>
      </c>
      <c r="T40" s="56">
        <f t="shared" si="2"/>
        <v>0</v>
      </c>
      <c r="AC40" s="77">
        <f t="shared" si="10"/>
        <v>0</v>
      </c>
      <c r="AL40" s="299">
        <f t="shared" si="3"/>
        <v>0</v>
      </c>
      <c r="AM40" s="299">
        <f t="shared" si="4"/>
        <v>0</v>
      </c>
      <c r="AN40" s="299">
        <f t="shared" si="5"/>
        <v>0</v>
      </c>
    </row>
    <row r="41" spans="1:40" ht="15.75" customHeight="1" x14ac:dyDescent="0.2">
      <c r="A41" s="10"/>
      <c r="B41" s="119">
        <f>מרץ!B41</f>
        <v>0</v>
      </c>
      <c r="C41" s="139">
        <f t="shared" si="0"/>
        <v>0</v>
      </c>
      <c r="D41" s="333" t="str">
        <f>IF($C$7=מרץ!$C$7,מרץ!D41,IF($C$7=$AE$2,'שיקוף לעסק'!AA41,'שיקוף לעסק'!AE41))</f>
        <v>לא</v>
      </c>
      <c r="E41" s="334" t="str">
        <f>IF($C$7=מרץ!$C$7,מרץ!E41,IF($C$7=$AE$2,'שיקוף לעסק'!AB41,'שיקוף לעסק'!AF41))</f>
        <v>עסק</v>
      </c>
      <c r="F41" s="126">
        <f t="shared" si="6"/>
        <v>0</v>
      </c>
      <c r="G41" s="127">
        <f>IF($C$7=מרץ!$C$7,מרץ!G41,IF($C$7=$AE$2,'שיקוף לעסק'!AC41,'שיקוף לעסק'!AG41))</f>
        <v>0</v>
      </c>
      <c r="H41" s="123">
        <f t="shared" si="7"/>
        <v>0</v>
      </c>
      <c r="I41" s="128">
        <f>IF($C$7=מרץ!$C$7,מרץ!I41,IF($C$7=$AE$2,'שיקוף לעסק'!AD41,'שיקוף לעסק'!AH41))</f>
        <v>0</v>
      </c>
      <c r="J41" s="129">
        <f t="shared" si="8"/>
        <v>0</v>
      </c>
      <c r="K41" s="10"/>
      <c r="L41" s="177"/>
      <c r="M41" s="185"/>
      <c r="N41" s="246"/>
      <c r="O41" s="186"/>
      <c r="P41" s="281"/>
      <c r="Q41" s="43"/>
      <c r="R41" s="10"/>
      <c r="S41" s="273">
        <f t="shared" si="1"/>
        <v>0.17</v>
      </c>
      <c r="T41" s="56">
        <f t="shared" si="2"/>
        <v>0</v>
      </c>
      <c r="AC41" s="77">
        <f t="shared" si="10"/>
        <v>0</v>
      </c>
      <c r="AL41" s="299">
        <f t="shared" si="3"/>
        <v>0</v>
      </c>
      <c r="AM41" s="299">
        <f t="shared" si="4"/>
        <v>0</v>
      </c>
      <c r="AN41" s="299">
        <f t="shared" si="5"/>
        <v>0</v>
      </c>
    </row>
    <row r="42" spans="1:40" ht="15.75" customHeight="1" x14ac:dyDescent="0.2">
      <c r="A42" s="10"/>
      <c r="B42" s="119">
        <f>מרץ!B42</f>
        <v>0</v>
      </c>
      <c r="C42" s="139">
        <f t="shared" si="0"/>
        <v>0</v>
      </c>
      <c r="D42" s="333" t="str">
        <f>IF($C$7=מרץ!$C$7,מרץ!D42,IF($C$7=$AE$2,'שיקוף לעסק'!AA42,'שיקוף לעסק'!AE42))</f>
        <v>לא</v>
      </c>
      <c r="E42" s="334" t="str">
        <f>IF($C$7=מרץ!$C$7,מרץ!E42,IF($C$7=$AE$2,'שיקוף לעסק'!AB42,'שיקוף לעסק'!AF42))</f>
        <v>עסק</v>
      </c>
      <c r="F42" s="126">
        <f t="shared" si="6"/>
        <v>0</v>
      </c>
      <c r="G42" s="127">
        <f>IF($C$7=מרץ!$C$7,מרץ!G42,IF($C$7=$AE$2,'שיקוף לעסק'!AC42,'שיקוף לעסק'!AG42))</f>
        <v>0</v>
      </c>
      <c r="H42" s="123">
        <f t="shared" si="7"/>
        <v>0</v>
      </c>
      <c r="I42" s="128">
        <f>IF($C$7=מרץ!$C$7,מרץ!I42,IF($C$7=$AE$2,'שיקוף לעסק'!AD42,'שיקוף לעסק'!AH42))</f>
        <v>0</v>
      </c>
      <c r="J42" s="129">
        <f t="shared" si="8"/>
        <v>0</v>
      </c>
      <c r="K42" s="10"/>
      <c r="L42" s="177"/>
      <c r="M42" s="185"/>
      <c r="N42" s="246"/>
      <c r="O42" s="186"/>
      <c r="P42" s="281"/>
      <c r="Q42" s="43"/>
      <c r="R42" s="10"/>
      <c r="S42" s="273">
        <f t="shared" si="1"/>
        <v>0.17</v>
      </c>
      <c r="T42" s="56">
        <f t="shared" si="2"/>
        <v>0</v>
      </c>
      <c r="AC42" s="77">
        <f t="shared" si="10"/>
        <v>0</v>
      </c>
      <c r="AL42" s="299">
        <f t="shared" si="3"/>
        <v>0</v>
      </c>
      <c r="AM42" s="299">
        <f t="shared" si="4"/>
        <v>0</v>
      </c>
      <c r="AN42" s="299">
        <f t="shared" si="5"/>
        <v>0</v>
      </c>
    </row>
    <row r="43" spans="1:40" ht="15.75" customHeight="1" x14ac:dyDescent="0.2">
      <c r="A43" s="10"/>
      <c r="B43" s="119">
        <f>מרץ!B43</f>
        <v>0</v>
      </c>
      <c r="C43" s="139">
        <f t="shared" si="0"/>
        <v>0</v>
      </c>
      <c r="D43" s="333" t="str">
        <f>IF($C$7=מרץ!$C$7,מרץ!D43,IF($C$7=$AE$2,'שיקוף לעסק'!AA43,'שיקוף לעסק'!AE43))</f>
        <v>לא</v>
      </c>
      <c r="E43" s="334" t="str">
        <f>IF($C$7=מרץ!$C$7,מרץ!E43,IF($C$7=$AE$2,'שיקוף לעסק'!AB43,'שיקוף לעסק'!AF43))</f>
        <v>עסק</v>
      </c>
      <c r="F43" s="126">
        <f t="shared" si="6"/>
        <v>0</v>
      </c>
      <c r="G43" s="127">
        <f>IF($C$7=מרץ!$C$7,מרץ!G43,IF($C$7=$AE$2,'שיקוף לעסק'!AC43,'שיקוף לעסק'!AG43))</f>
        <v>0</v>
      </c>
      <c r="H43" s="123">
        <f t="shared" si="7"/>
        <v>0</v>
      </c>
      <c r="I43" s="128">
        <f>IF($C$7=מרץ!$C$7,מרץ!I43,IF($C$7=$AE$2,'שיקוף לעסק'!AD43,'שיקוף לעסק'!AH43))</f>
        <v>0</v>
      </c>
      <c r="J43" s="129">
        <f t="shared" si="8"/>
        <v>0</v>
      </c>
      <c r="K43" s="10"/>
      <c r="L43" s="177"/>
      <c r="M43" s="185"/>
      <c r="N43" s="246"/>
      <c r="O43" s="186"/>
      <c r="P43" s="281"/>
      <c r="Q43" s="43"/>
      <c r="R43" s="10"/>
      <c r="S43" s="273">
        <f t="shared" si="1"/>
        <v>0.17</v>
      </c>
      <c r="T43" s="56">
        <f t="shared" si="2"/>
        <v>0</v>
      </c>
      <c r="AC43" s="77">
        <f t="shared" si="10"/>
        <v>0</v>
      </c>
      <c r="AL43" s="299">
        <f t="shared" si="3"/>
        <v>0</v>
      </c>
      <c r="AM43" s="299">
        <f t="shared" si="4"/>
        <v>0</v>
      </c>
      <c r="AN43" s="299">
        <f t="shared" si="5"/>
        <v>0</v>
      </c>
    </row>
    <row r="44" spans="1:40" ht="15.75" customHeight="1" thickBot="1" x14ac:dyDescent="0.25">
      <c r="A44" s="10"/>
      <c r="B44" s="120">
        <f>מרץ!B44</f>
        <v>0</v>
      </c>
      <c r="C44" s="140">
        <f t="shared" si="0"/>
        <v>0</v>
      </c>
      <c r="D44" s="333" t="str">
        <f>IF($C$7=מרץ!$C$7,מרץ!D44,IF($C$7=$AE$2,'שיקוף לעסק'!AA44,'שיקוף לעסק'!AE44))</f>
        <v>לא</v>
      </c>
      <c r="E44" s="334" t="str">
        <f>IF($C$7=מרץ!$C$7,מרץ!E44,IF($C$7=$AE$2,'שיקוף לעסק'!AB44,'שיקוף לעסק'!AF44))</f>
        <v>עסק</v>
      </c>
      <c r="F44" s="130">
        <f t="shared" si="6"/>
        <v>0</v>
      </c>
      <c r="G44" s="131">
        <f>IF($C$7=מרץ!$C$7,מרץ!G44,IF($C$7=$AE$2,'שיקוף לעסק'!AC44,'שיקוף לעסק'!AG44))</f>
        <v>0</v>
      </c>
      <c r="H44" s="132">
        <f t="shared" si="7"/>
        <v>0</v>
      </c>
      <c r="I44" s="133">
        <f>IF($C$7=מרץ!$C$7,מרץ!I44,IF($C$7=$AE$2,'שיקוף לעסק'!AD44,'שיקוף לעסק'!AH44))</f>
        <v>0</v>
      </c>
      <c r="J44" s="134">
        <f t="shared" si="8"/>
        <v>0</v>
      </c>
      <c r="K44" s="10"/>
      <c r="L44" s="177"/>
      <c r="M44" s="185"/>
      <c r="N44" s="246"/>
      <c r="O44" s="186"/>
      <c r="P44" s="281"/>
      <c r="Q44" s="43"/>
      <c r="R44" s="10"/>
      <c r="S44" s="273">
        <f t="shared" si="1"/>
        <v>0.17</v>
      </c>
      <c r="T44" s="56">
        <f t="shared" si="2"/>
        <v>0</v>
      </c>
      <c r="AC44" s="115">
        <f t="shared" si="10"/>
        <v>0</v>
      </c>
      <c r="AL44" s="299">
        <f t="shared" si="3"/>
        <v>0</v>
      </c>
      <c r="AM44" s="299">
        <f t="shared" si="4"/>
        <v>0</v>
      </c>
      <c r="AN44" s="299">
        <f t="shared" si="5"/>
        <v>0</v>
      </c>
    </row>
    <row r="45" spans="1:40" ht="15.75" customHeight="1" thickBot="1" x14ac:dyDescent="0.25">
      <c r="A45" s="10"/>
      <c r="B45" s="112" t="s">
        <v>49</v>
      </c>
      <c r="C45" s="87">
        <f>SUM(C11:C44)</f>
        <v>0</v>
      </c>
      <c r="D45" s="193"/>
      <c r="E45" s="318"/>
      <c r="F45" s="88">
        <f>SUM(F11:F44)</f>
        <v>0</v>
      </c>
      <c r="G45" s="21"/>
      <c r="H45" s="89">
        <f>SUM(H11:H44)</f>
        <v>0</v>
      </c>
      <c r="I45" s="21"/>
      <c r="J45" s="87">
        <f>SUM(J11:J44)</f>
        <v>0</v>
      </c>
      <c r="K45" s="10"/>
      <c r="L45" s="177"/>
      <c r="M45" s="185"/>
      <c r="N45" s="246"/>
      <c r="O45" s="186"/>
      <c r="P45" s="281"/>
      <c r="Q45" s="43"/>
      <c r="R45" s="10"/>
      <c r="S45" s="273">
        <f t="shared" si="1"/>
        <v>0.17</v>
      </c>
      <c r="T45" s="56">
        <f t="shared" si="2"/>
        <v>0</v>
      </c>
    </row>
    <row r="46" spans="1:40" ht="15.75" customHeight="1" x14ac:dyDescent="0.2">
      <c r="A46" s="10"/>
      <c r="B46" s="15"/>
      <c r="C46" s="38"/>
      <c r="D46" s="38"/>
      <c r="E46" s="38"/>
      <c r="F46" s="38"/>
      <c r="G46" s="38"/>
      <c r="H46" s="38"/>
      <c r="I46" s="38"/>
      <c r="J46" s="38"/>
      <c r="K46" s="10"/>
      <c r="L46" s="188"/>
      <c r="M46" s="185"/>
      <c r="N46" s="246"/>
      <c r="O46" s="185"/>
      <c r="P46" s="281"/>
      <c r="Q46" s="43"/>
      <c r="R46" s="10"/>
      <c r="S46" s="273">
        <f t="shared" si="1"/>
        <v>0.17</v>
      </c>
      <c r="T46" s="56">
        <f t="shared" si="2"/>
        <v>0</v>
      </c>
    </row>
    <row r="47" spans="1:40" ht="15.75" customHeight="1" x14ac:dyDescent="0.2">
      <c r="A47" s="10"/>
      <c r="K47" s="10"/>
      <c r="L47" s="177"/>
      <c r="M47" s="185"/>
      <c r="N47" s="246"/>
      <c r="O47" s="186"/>
      <c r="P47" s="281"/>
      <c r="Q47" s="43"/>
      <c r="R47" s="10"/>
      <c r="S47" s="273">
        <f t="shared" si="1"/>
        <v>0.17</v>
      </c>
      <c r="T47" s="56">
        <f t="shared" si="2"/>
        <v>0</v>
      </c>
    </row>
    <row r="48" spans="1:40" ht="15.75" customHeight="1" x14ac:dyDescent="0.2">
      <c r="A48" s="10"/>
      <c r="K48" s="10"/>
      <c r="L48" s="177"/>
      <c r="M48" s="185"/>
      <c r="N48" s="246"/>
      <c r="O48" s="186"/>
      <c r="P48" s="281"/>
      <c r="Q48" s="43"/>
      <c r="R48" s="10"/>
      <c r="S48" s="273">
        <f t="shared" si="1"/>
        <v>0.17</v>
      </c>
      <c r="T48" s="56">
        <f t="shared" si="2"/>
        <v>0</v>
      </c>
    </row>
    <row r="49" spans="12:20" x14ac:dyDescent="0.2">
      <c r="L49" s="177"/>
      <c r="M49" s="185"/>
      <c r="N49" s="246"/>
      <c r="O49" s="186"/>
      <c r="P49" s="281"/>
      <c r="Q49" s="43"/>
      <c r="S49" s="273">
        <f t="shared" si="1"/>
        <v>0.17</v>
      </c>
      <c r="T49" s="56">
        <f t="shared" si="2"/>
        <v>0</v>
      </c>
    </row>
    <row r="50" spans="12:20" x14ac:dyDescent="0.2">
      <c r="L50" s="177"/>
      <c r="M50" s="185"/>
      <c r="N50" s="246"/>
      <c r="O50" s="186"/>
      <c r="P50" s="281"/>
      <c r="Q50" s="43"/>
      <c r="S50" s="273">
        <f t="shared" si="1"/>
        <v>0.17</v>
      </c>
      <c r="T50" s="56">
        <f t="shared" si="2"/>
        <v>0</v>
      </c>
    </row>
    <row r="51" spans="12:20" x14ac:dyDescent="0.2">
      <c r="L51" s="177"/>
      <c r="M51" s="185"/>
      <c r="N51" s="246"/>
      <c r="O51" s="186"/>
      <c r="P51" s="281"/>
      <c r="Q51" s="43"/>
      <c r="S51" s="273">
        <f t="shared" si="1"/>
        <v>0.17</v>
      </c>
      <c r="T51" s="56">
        <f t="shared" si="2"/>
        <v>0</v>
      </c>
    </row>
    <row r="52" spans="12:20" x14ac:dyDescent="0.2">
      <c r="L52" s="177"/>
      <c r="M52" s="185"/>
      <c r="N52" s="246"/>
      <c r="O52" s="186"/>
      <c r="P52" s="281"/>
      <c r="Q52" s="43"/>
      <c r="S52" s="273">
        <f t="shared" si="1"/>
        <v>0.17</v>
      </c>
      <c r="T52" s="56">
        <f t="shared" si="2"/>
        <v>0</v>
      </c>
    </row>
    <row r="53" spans="12:20" x14ac:dyDescent="0.2">
      <c r="L53" s="177"/>
      <c r="M53" s="185"/>
      <c r="N53" s="246"/>
      <c r="O53" s="186"/>
      <c r="P53" s="281"/>
      <c r="Q53" s="43"/>
      <c r="S53" s="273">
        <f t="shared" si="1"/>
        <v>0.17</v>
      </c>
      <c r="T53" s="56">
        <f t="shared" si="2"/>
        <v>0</v>
      </c>
    </row>
    <row r="54" spans="12:20" x14ac:dyDescent="0.2">
      <c r="L54" s="177"/>
      <c r="M54" s="185"/>
      <c r="N54" s="246"/>
      <c r="O54" s="186"/>
      <c r="P54" s="281"/>
      <c r="Q54" s="43"/>
      <c r="S54" s="273">
        <f t="shared" si="1"/>
        <v>0.17</v>
      </c>
      <c r="T54" s="56">
        <f t="shared" si="2"/>
        <v>0</v>
      </c>
    </row>
    <row r="55" spans="12:20" x14ac:dyDescent="0.2">
      <c r="L55" s="177"/>
      <c r="M55" s="185"/>
      <c r="N55" s="246"/>
      <c r="O55" s="186"/>
      <c r="P55" s="281"/>
      <c r="Q55" s="43"/>
      <c r="S55" s="273">
        <f t="shared" si="1"/>
        <v>0.17</v>
      </c>
      <c r="T55" s="56">
        <f t="shared" si="2"/>
        <v>0</v>
      </c>
    </row>
    <row r="56" spans="12:20" x14ac:dyDescent="0.2">
      <c r="L56" s="177"/>
      <c r="M56" s="185"/>
      <c r="N56" s="246"/>
      <c r="O56" s="186"/>
      <c r="P56" s="281"/>
      <c r="Q56" s="43"/>
      <c r="S56" s="273">
        <f t="shared" si="1"/>
        <v>0.17</v>
      </c>
      <c r="T56" s="56">
        <f t="shared" si="2"/>
        <v>0</v>
      </c>
    </row>
    <row r="57" spans="12:20" x14ac:dyDescent="0.2">
      <c r="L57" s="177"/>
      <c r="M57" s="185"/>
      <c r="N57" s="246"/>
      <c r="O57" s="186"/>
      <c r="P57" s="281"/>
      <c r="Q57" s="43"/>
      <c r="S57" s="273">
        <f t="shared" si="1"/>
        <v>0.17</v>
      </c>
      <c r="T57" s="56">
        <f t="shared" si="2"/>
        <v>0</v>
      </c>
    </row>
    <row r="58" spans="12:20" x14ac:dyDescent="0.2">
      <c r="L58" s="177"/>
      <c r="M58" s="185"/>
      <c r="N58" s="246"/>
      <c r="O58" s="186"/>
      <c r="P58" s="281"/>
      <c r="Q58" s="43"/>
      <c r="S58" s="273">
        <f t="shared" si="1"/>
        <v>0.17</v>
      </c>
      <c r="T58" s="56">
        <f t="shared" si="2"/>
        <v>0</v>
      </c>
    </row>
    <row r="59" spans="12:20" x14ac:dyDescent="0.2">
      <c r="L59" s="177"/>
      <c r="M59" s="185"/>
      <c r="N59" s="246"/>
      <c r="O59" s="186"/>
      <c r="P59" s="281"/>
      <c r="Q59" s="43"/>
      <c r="S59" s="273">
        <f t="shared" si="1"/>
        <v>0.17</v>
      </c>
      <c r="T59" s="56">
        <f t="shared" si="2"/>
        <v>0</v>
      </c>
    </row>
    <row r="60" spans="12:20" x14ac:dyDescent="0.2">
      <c r="L60" s="177"/>
      <c r="M60" s="185"/>
      <c r="N60" s="246"/>
      <c r="O60" s="186"/>
      <c r="P60" s="281"/>
      <c r="Q60" s="43"/>
      <c r="S60" s="273">
        <f t="shared" si="1"/>
        <v>0.17</v>
      </c>
      <c r="T60" s="56">
        <f t="shared" si="2"/>
        <v>0</v>
      </c>
    </row>
    <row r="61" spans="12:20" x14ac:dyDescent="0.2">
      <c r="L61" s="177"/>
      <c r="M61" s="185"/>
      <c r="N61" s="246"/>
      <c r="O61" s="186"/>
      <c r="P61" s="281"/>
      <c r="Q61" s="43"/>
      <c r="S61" s="273">
        <f t="shared" si="1"/>
        <v>0.17</v>
      </c>
      <c r="T61" s="56">
        <f t="shared" si="2"/>
        <v>0</v>
      </c>
    </row>
    <row r="62" spans="12:20" x14ac:dyDescent="0.2">
      <c r="L62" s="177"/>
      <c r="M62" s="185"/>
      <c r="N62" s="246"/>
      <c r="O62" s="186"/>
      <c r="P62" s="281"/>
      <c r="Q62" s="43"/>
      <c r="S62" s="273">
        <f t="shared" si="1"/>
        <v>0.17</v>
      </c>
      <c r="T62" s="56">
        <f t="shared" si="2"/>
        <v>0</v>
      </c>
    </row>
    <row r="63" spans="12:20" x14ac:dyDescent="0.2">
      <c r="L63" s="177"/>
      <c r="M63" s="185"/>
      <c r="N63" s="246"/>
      <c r="O63" s="186"/>
      <c r="P63" s="281"/>
      <c r="Q63" s="43"/>
      <c r="S63" s="273">
        <f t="shared" si="1"/>
        <v>0.17</v>
      </c>
      <c r="T63" s="56">
        <f t="shared" si="2"/>
        <v>0</v>
      </c>
    </row>
    <row r="64" spans="12:20" x14ac:dyDescent="0.2">
      <c r="L64" s="177"/>
      <c r="M64" s="185"/>
      <c r="N64" s="246"/>
      <c r="O64" s="186"/>
      <c r="P64" s="281"/>
      <c r="Q64" s="43"/>
      <c r="S64" s="273">
        <f t="shared" si="1"/>
        <v>0.17</v>
      </c>
      <c r="T64" s="56">
        <f t="shared" si="2"/>
        <v>0</v>
      </c>
    </row>
    <row r="65" spans="12:20" x14ac:dyDescent="0.2">
      <c r="L65" s="177"/>
      <c r="M65" s="185"/>
      <c r="N65" s="246"/>
      <c r="O65" s="186"/>
      <c r="P65" s="281"/>
      <c r="Q65" s="43"/>
      <c r="S65" s="273">
        <f t="shared" si="1"/>
        <v>0.17</v>
      </c>
      <c r="T65" s="56">
        <f t="shared" si="2"/>
        <v>0</v>
      </c>
    </row>
    <row r="66" spans="12:20" x14ac:dyDescent="0.2">
      <c r="L66" s="177"/>
      <c r="M66" s="185"/>
      <c r="N66" s="246"/>
      <c r="O66" s="186"/>
      <c r="P66" s="281"/>
      <c r="Q66" s="43"/>
      <c r="S66" s="273">
        <f t="shared" si="1"/>
        <v>0.17</v>
      </c>
      <c r="T66" s="56">
        <f t="shared" si="2"/>
        <v>0</v>
      </c>
    </row>
    <row r="67" spans="12:20" x14ac:dyDescent="0.2">
      <c r="L67" s="177"/>
      <c r="M67" s="185"/>
      <c r="N67" s="246"/>
      <c r="O67" s="186"/>
      <c r="P67" s="281"/>
      <c r="Q67" s="43"/>
      <c r="S67" s="273">
        <f t="shared" si="1"/>
        <v>0.17</v>
      </c>
      <c r="T67" s="56">
        <f t="shared" si="2"/>
        <v>0</v>
      </c>
    </row>
    <row r="68" spans="12:20" x14ac:dyDescent="0.2">
      <c r="L68" s="177"/>
      <c r="M68" s="185"/>
      <c r="N68" s="246"/>
      <c r="O68" s="186"/>
      <c r="P68" s="281"/>
      <c r="Q68" s="43"/>
      <c r="S68" s="273">
        <f t="shared" si="1"/>
        <v>0.17</v>
      </c>
      <c r="T68" s="56">
        <f t="shared" si="2"/>
        <v>0</v>
      </c>
    </row>
    <row r="69" spans="12:20" x14ac:dyDescent="0.2">
      <c r="L69" s="177"/>
      <c r="M69" s="185"/>
      <c r="N69" s="246"/>
      <c r="O69" s="186"/>
      <c r="P69" s="281"/>
      <c r="Q69" s="43"/>
      <c r="S69" s="273">
        <f t="shared" si="1"/>
        <v>0.17</v>
      </c>
      <c r="T69" s="56">
        <f t="shared" si="2"/>
        <v>0</v>
      </c>
    </row>
    <row r="70" spans="12:20" x14ac:dyDescent="0.2">
      <c r="L70" s="177"/>
      <c r="M70" s="185"/>
      <c r="N70" s="246"/>
      <c r="O70" s="186"/>
      <c r="P70" s="281"/>
      <c r="Q70" s="43"/>
      <c r="S70" s="273">
        <f t="shared" si="1"/>
        <v>0.17</v>
      </c>
      <c r="T70" s="56">
        <f t="shared" si="2"/>
        <v>0</v>
      </c>
    </row>
    <row r="71" spans="12:20" x14ac:dyDescent="0.2">
      <c r="L71" s="177"/>
      <c r="M71" s="185"/>
      <c r="N71" s="246"/>
      <c r="O71" s="186"/>
      <c r="P71" s="281"/>
      <c r="Q71" s="43"/>
      <c r="S71" s="273">
        <f t="shared" si="1"/>
        <v>0.17</v>
      </c>
      <c r="T71" s="56">
        <f t="shared" si="2"/>
        <v>0</v>
      </c>
    </row>
    <row r="72" spans="12:20" x14ac:dyDescent="0.2">
      <c r="L72" s="177"/>
      <c r="M72" s="185"/>
      <c r="N72" s="246"/>
      <c r="O72" s="186"/>
      <c r="P72" s="281"/>
      <c r="Q72" s="43"/>
      <c r="S72" s="273">
        <f t="shared" si="1"/>
        <v>0.17</v>
      </c>
      <c r="T72" s="56">
        <f t="shared" si="2"/>
        <v>0</v>
      </c>
    </row>
    <row r="73" spans="12:20" x14ac:dyDescent="0.2">
      <c r="L73" s="177"/>
      <c r="M73" s="185"/>
      <c r="N73" s="246"/>
      <c r="O73" s="186"/>
      <c r="P73" s="281"/>
      <c r="Q73" s="43"/>
      <c r="S73" s="273">
        <f t="shared" si="1"/>
        <v>0.17</v>
      </c>
      <c r="T73" s="56">
        <f t="shared" si="2"/>
        <v>0</v>
      </c>
    </row>
    <row r="74" spans="12:20" x14ac:dyDescent="0.2">
      <c r="L74" s="177"/>
      <c r="M74" s="185"/>
      <c r="N74" s="246"/>
      <c r="O74" s="186"/>
      <c r="P74" s="281"/>
      <c r="Q74" s="43"/>
      <c r="S74" s="273">
        <f t="shared" si="1"/>
        <v>0.17</v>
      </c>
      <c r="T74" s="56">
        <f t="shared" si="2"/>
        <v>0</v>
      </c>
    </row>
    <row r="75" spans="12:20" x14ac:dyDescent="0.2">
      <c r="L75" s="177"/>
      <c r="M75" s="185"/>
      <c r="N75" s="246"/>
      <c r="O75" s="186"/>
      <c r="P75" s="281"/>
      <c r="Q75" s="43"/>
      <c r="S75" s="273">
        <f t="shared" ref="S75:S138" si="11">$AG$2</f>
        <v>0.17</v>
      </c>
      <c r="T75" s="56">
        <f t="shared" ref="T75:T138" si="12">IF(M75=$AC$10,N75-N75/(1+S75),0)</f>
        <v>0</v>
      </c>
    </row>
    <row r="76" spans="12:20" x14ac:dyDescent="0.2">
      <c r="L76" s="177"/>
      <c r="M76" s="185"/>
      <c r="N76" s="246"/>
      <c r="O76" s="186"/>
      <c r="P76" s="281"/>
      <c r="Q76" s="43"/>
      <c r="S76" s="273">
        <f t="shared" si="11"/>
        <v>0.17</v>
      </c>
      <c r="T76" s="56">
        <f t="shared" si="12"/>
        <v>0</v>
      </c>
    </row>
    <row r="77" spans="12:20" x14ac:dyDescent="0.2">
      <c r="L77" s="177"/>
      <c r="M77" s="185"/>
      <c r="N77" s="246"/>
      <c r="O77" s="186"/>
      <c r="P77" s="281"/>
      <c r="Q77" s="43"/>
      <c r="S77" s="273">
        <f t="shared" si="11"/>
        <v>0.17</v>
      </c>
      <c r="T77" s="56">
        <f t="shared" si="12"/>
        <v>0</v>
      </c>
    </row>
    <row r="78" spans="12:20" x14ac:dyDescent="0.2">
      <c r="L78" s="177"/>
      <c r="M78" s="185"/>
      <c r="N78" s="246"/>
      <c r="O78" s="186"/>
      <c r="P78" s="281"/>
      <c r="Q78" s="43"/>
      <c r="S78" s="273">
        <f t="shared" si="11"/>
        <v>0.17</v>
      </c>
      <c r="T78" s="56">
        <f t="shared" si="12"/>
        <v>0</v>
      </c>
    </row>
    <row r="79" spans="12:20" x14ac:dyDescent="0.2">
      <c r="L79" s="188"/>
      <c r="M79" s="185"/>
      <c r="N79" s="246"/>
      <c r="O79" s="185"/>
      <c r="P79" s="281"/>
      <c r="Q79" s="43"/>
      <c r="S79" s="273">
        <f t="shared" si="11"/>
        <v>0.17</v>
      </c>
      <c r="T79" s="56">
        <f t="shared" si="12"/>
        <v>0</v>
      </c>
    </row>
    <row r="80" spans="12:20" x14ac:dyDescent="0.2">
      <c r="L80" s="177"/>
      <c r="M80" s="185"/>
      <c r="N80" s="246"/>
      <c r="O80" s="186"/>
      <c r="P80" s="281"/>
      <c r="Q80" s="43"/>
      <c r="S80" s="273">
        <f t="shared" si="11"/>
        <v>0.17</v>
      </c>
      <c r="T80" s="56">
        <f t="shared" si="12"/>
        <v>0</v>
      </c>
    </row>
    <row r="81" spans="12:20" x14ac:dyDescent="0.2">
      <c r="L81" s="177"/>
      <c r="M81" s="185"/>
      <c r="N81" s="246"/>
      <c r="O81" s="186"/>
      <c r="P81" s="281"/>
      <c r="Q81" s="43"/>
      <c r="S81" s="273">
        <f t="shared" si="11"/>
        <v>0.17</v>
      </c>
      <c r="T81" s="56">
        <f t="shared" si="12"/>
        <v>0</v>
      </c>
    </row>
    <row r="82" spans="12:20" x14ac:dyDescent="0.2">
      <c r="L82" s="177"/>
      <c r="M82" s="185"/>
      <c r="N82" s="246"/>
      <c r="O82" s="186"/>
      <c r="P82" s="281"/>
      <c r="Q82" s="43"/>
      <c r="S82" s="273">
        <f t="shared" si="11"/>
        <v>0.17</v>
      </c>
      <c r="T82" s="56">
        <f t="shared" si="12"/>
        <v>0</v>
      </c>
    </row>
    <row r="83" spans="12:20" x14ac:dyDescent="0.2">
      <c r="L83" s="177"/>
      <c r="M83" s="185"/>
      <c r="N83" s="246"/>
      <c r="O83" s="186"/>
      <c r="P83" s="281"/>
      <c r="Q83" s="43"/>
      <c r="S83" s="273">
        <f t="shared" si="11"/>
        <v>0.17</v>
      </c>
      <c r="T83" s="56">
        <f t="shared" si="12"/>
        <v>0</v>
      </c>
    </row>
    <row r="84" spans="12:20" x14ac:dyDescent="0.2">
      <c r="L84" s="177"/>
      <c r="M84" s="185"/>
      <c r="N84" s="246"/>
      <c r="O84" s="186"/>
      <c r="P84" s="281"/>
      <c r="Q84" s="43"/>
      <c r="S84" s="273">
        <f t="shared" si="11"/>
        <v>0.17</v>
      </c>
      <c r="T84" s="56">
        <f t="shared" si="12"/>
        <v>0</v>
      </c>
    </row>
    <row r="85" spans="12:20" x14ac:dyDescent="0.2">
      <c r="L85" s="177"/>
      <c r="M85" s="185"/>
      <c r="N85" s="246"/>
      <c r="O85" s="186"/>
      <c r="P85" s="281"/>
      <c r="Q85" s="43"/>
      <c r="S85" s="273">
        <f t="shared" si="11"/>
        <v>0.17</v>
      </c>
      <c r="T85" s="56">
        <f t="shared" si="12"/>
        <v>0</v>
      </c>
    </row>
    <row r="86" spans="12:20" x14ac:dyDescent="0.2">
      <c r="L86" s="177"/>
      <c r="M86" s="185"/>
      <c r="N86" s="246"/>
      <c r="O86" s="186"/>
      <c r="P86" s="281"/>
      <c r="Q86" s="43"/>
      <c r="S86" s="273">
        <f t="shared" si="11"/>
        <v>0.17</v>
      </c>
      <c r="T86" s="56">
        <f t="shared" si="12"/>
        <v>0</v>
      </c>
    </row>
    <row r="87" spans="12:20" x14ac:dyDescent="0.2">
      <c r="L87" s="177"/>
      <c r="M87" s="185"/>
      <c r="N87" s="246"/>
      <c r="O87" s="186"/>
      <c r="P87" s="281"/>
      <c r="Q87" s="43"/>
      <c r="S87" s="273">
        <f t="shared" si="11"/>
        <v>0.17</v>
      </c>
      <c r="T87" s="56">
        <f t="shared" si="12"/>
        <v>0</v>
      </c>
    </row>
    <row r="88" spans="12:20" x14ac:dyDescent="0.2">
      <c r="L88" s="177"/>
      <c r="M88" s="185"/>
      <c r="N88" s="246"/>
      <c r="O88" s="186"/>
      <c r="P88" s="281"/>
      <c r="Q88" s="43"/>
      <c r="S88" s="273">
        <f t="shared" si="11"/>
        <v>0.17</v>
      </c>
      <c r="T88" s="56">
        <f t="shared" si="12"/>
        <v>0</v>
      </c>
    </row>
    <row r="89" spans="12:20" x14ac:dyDescent="0.2">
      <c r="L89" s="177"/>
      <c r="M89" s="185"/>
      <c r="N89" s="246"/>
      <c r="O89" s="186"/>
      <c r="P89" s="281"/>
      <c r="Q89" s="43"/>
      <c r="S89" s="273">
        <f t="shared" si="11"/>
        <v>0.17</v>
      </c>
      <c r="T89" s="56">
        <f t="shared" si="12"/>
        <v>0</v>
      </c>
    </row>
    <row r="90" spans="12:20" x14ac:dyDescent="0.2">
      <c r="L90" s="177"/>
      <c r="M90" s="185"/>
      <c r="N90" s="246"/>
      <c r="O90" s="186"/>
      <c r="P90" s="281"/>
      <c r="Q90" s="43"/>
      <c r="S90" s="273">
        <f t="shared" si="11"/>
        <v>0.17</v>
      </c>
      <c r="T90" s="56">
        <f t="shared" si="12"/>
        <v>0</v>
      </c>
    </row>
    <row r="91" spans="12:20" x14ac:dyDescent="0.2">
      <c r="L91" s="177"/>
      <c r="M91" s="185"/>
      <c r="N91" s="246"/>
      <c r="O91" s="186"/>
      <c r="P91" s="281"/>
      <c r="Q91" s="43"/>
      <c r="S91" s="273">
        <f t="shared" si="11"/>
        <v>0.17</v>
      </c>
      <c r="T91" s="56">
        <f t="shared" si="12"/>
        <v>0</v>
      </c>
    </row>
    <row r="92" spans="12:20" x14ac:dyDescent="0.2">
      <c r="L92" s="177"/>
      <c r="M92" s="185"/>
      <c r="N92" s="246"/>
      <c r="O92" s="186"/>
      <c r="P92" s="281"/>
      <c r="Q92" s="43"/>
      <c r="S92" s="273">
        <f t="shared" si="11"/>
        <v>0.17</v>
      </c>
      <c r="T92" s="56">
        <f t="shared" si="12"/>
        <v>0</v>
      </c>
    </row>
    <row r="93" spans="12:20" x14ac:dyDescent="0.2">
      <c r="L93" s="177"/>
      <c r="M93" s="185"/>
      <c r="N93" s="246"/>
      <c r="O93" s="186"/>
      <c r="P93" s="281"/>
      <c r="Q93" s="43"/>
      <c r="S93" s="273">
        <f t="shared" si="11"/>
        <v>0.17</v>
      </c>
      <c r="T93" s="56">
        <f t="shared" si="12"/>
        <v>0</v>
      </c>
    </row>
    <row r="94" spans="12:20" x14ac:dyDescent="0.2">
      <c r="L94" s="177"/>
      <c r="M94" s="185"/>
      <c r="N94" s="246"/>
      <c r="O94" s="186"/>
      <c r="P94" s="281"/>
      <c r="Q94" s="43"/>
      <c r="S94" s="273">
        <f t="shared" si="11"/>
        <v>0.17</v>
      </c>
      <c r="T94" s="56">
        <f t="shared" si="12"/>
        <v>0</v>
      </c>
    </row>
    <row r="95" spans="12:20" x14ac:dyDescent="0.2">
      <c r="L95" s="177"/>
      <c r="M95" s="185"/>
      <c r="N95" s="246"/>
      <c r="O95" s="186"/>
      <c r="P95" s="281"/>
      <c r="Q95" s="43"/>
      <c r="S95" s="273">
        <f t="shared" si="11"/>
        <v>0.17</v>
      </c>
      <c r="T95" s="56">
        <f t="shared" si="12"/>
        <v>0</v>
      </c>
    </row>
    <row r="96" spans="12:20" x14ac:dyDescent="0.2">
      <c r="L96" s="177"/>
      <c r="M96" s="185"/>
      <c r="N96" s="246"/>
      <c r="O96" s="186"/>
      <c r="P96" s="281"/>
      <c r="Q96" s="43"/>
      <c r="S96" s="273">
        <f t="shared" si="11"/>
        <v>0.17</v>
      </c>
      <c r="T96" s="56">
        <f t="shared" si="12"/>
        <v>0</v>
      </c>
    </row>
    <row r="97" spans="12:20" x14ac:dyDescent="0.2">
      <c r="L97" s="177"/>
      <c r="M97" s="185"/>
      <c r="N97" s="246"/>
      <c r="O97" s="186"/>
      <c r="P97" s="281"/>
      <c r="Q97" s="43"/>
      <c r="S97" s="273">
        <f t="shared" si="11"/>
        <v>0.17</v>
      </c>
      <c r="T97" s="56">
        <f t="shared" si="12"/>
        <v>0</v>
      </c>
    </row>
    <row r="98" spans="12:20" x14ac:dyDescent="0.2">
      <c r="L98" s="177"/>
      <c r="M98" s="185"/>
      <c r="N98" s="246"/>
      <c r="O98" s="186"/>
      <c r="P98" s="281"/>
      <c r="Q98" s="43"/>
      <c r="S98" s="273">
        <f t="shared" si="11"/>
        <v>0.17</v>
      </c>
      <c r="T98" s="56">
        <f t="shared" si="12"/>
        <v>0</v>
      </c>
    </row>
    <row r="99" spans="12:20" x14ac:dyDescent="0.2">
      <c r="L99" s="177"/>
      <c r="M99" s="185"/>
      <c r="N99" s="246"/>
      <c r="O99" s="186"/>
      <c r="P99" s="281"/>
      <c r="Q99" s="43"/>
      <c r="S99" s="273">
        <f t="shared" si="11"/>
        <v>0.17</v>
      </c>
      <c r="T99" s="56">
        <f t="shared" si="12"/>
        <v>0</v>
      </c>
    </row>
    <row r="100" spans="12:20" x14ac:dyDescent="0.2">
      <c r="L100" s="177"/>
      <c r="M100" s="185"/>
      <c r="N100" s="246"/>
      <c r="O100" s="186"/>
      <c r="P100" s="281"/>
      <c r="Q100" s="43"/>
      <c r="S100" s="273">
        <f t="shared" si="11"/>
        <v>0.17</v>
      </c>
      <c r="T100" s="56">
        <f t="shared" si="12"/>
        <v>0</v>
      </c>
    </row>
    <row r="101" spans="12:20" x14ac:dyDescent="0.2">
      <c r="L101" s="177"/>
      <c r="M101" s="185"/>
      <c r="N101" s="246"/>
      <c r="O101" s="186"/>
      <c r="P101" s="281"/>
      <c r="Q101" s="43"/>
      <c r="S101" s="273">
        <f t="shared" si="11"/>
        <v>0.17</v>
      </c>
      <c r="T101" s="56">
        <f t="shared" si="12"/>
        <v>0</v>
      </c>
    </row>
    <row r="102" spans="12:20" x14ac:dyDescent="0.2">
      <c r="L102" s="177"/>
      <c r="M102" s="185"/>
      <c r="N102" s="246"/>
      <c r="O102" s="186"/>
      <c r="P102" s="281"/>
      <c r="Q102" s="43"/>
      <c r="S102" s="273">
        <f t="shared" si="11"/>
        <v>0.17</v>
      </c>
      <c r="T102" s="56">
        <f t="shared" si="12"/>
        <v>0</v>
      </c>
    </row>
    <row r="103" spans="12:20" x14ac:dyDescent="0.2">
      <c r="L103" s="177"/>
      <c r="M103" s="185"/>
      <c r="N103" s="246"/>
      <c r="O103" s="186"/>
      <c r="P103" s="281"/>
      <c r="Q103" s="43"/>
      <c r="S103" s="273">
        <f t="shared" si="11"/>
        <v>0.17</v>
      </c>
      <c r="T103" s="56">
        <f t="shared" si="12"/>
        <v>0</v>
      </c>
    </row>
    <row r="104" spans="12:20" x14ac:dyDescent="0.2">
      <c r="L104" s="177"/>
      <c r="M104" s="185"/>
      <c r="N104" s="246"/>
      <c r="O104" s="186"/>
      <c r="P104" s="281"/>
      <c r="Q104" s="43"/>
      <c r="S104" s="273">
        <f t="shared" si="11"/>
        <v>0.17</v>
      </c>
      <c r="T104" s="56">
        <f t="shared" si="12"/>
        <v>0</v>
      </c>
    </row>
    <row r="105" spans="12:20" x14ac:dyDescent="0.2">
      <c r="L105" s="177"/>
      <c r="M105" s="185"/>
      <c r="N105" s="246"/>
      <c r="O105" s="186"/>
      <c r="P105" s="281"/>
      <c r="Q105" s="43"/>
      <c r="S105" s="273">
        <f t="shared" si="11"/>
        <v>0.17</v>
      </c>
      <c r="T105" s="56">
        <f t="shared" si="12"/>
        <v>0</v>
      </c>
    </row>
    <row r="106" spans="12:20" x14ac:dyDescent="0.2">
      <c r="L106" s="177"/>
      <c r="M106" s="185"/>
      <c r="N106" s="246"/>
      <c r="O106" s="186"/>
      <c r="P106" s="281"/>
      <c r="Q106" s="43"/>
      <c r="S106" s="273">
        <f t="shared" si="11"/>
        <v>0.17</v>
      </c>
      <c r="T106" s="56">
        <f t="shared" si="12"/>
        <v>0</v>
      </c>
    </row>
    <row r="107" spans="12:20" x14ac:dyDescent="0.2">
      <c r="L107" s="177"/>
      <c r="M107" s="185"/>
      <c r="N107" s="246"/>
      <c r="O107" s="186"/>
      <c r="P107" s="281"/>
      <c r="Q107" s="43"/>
      <c r="S107" s="273">
        <f t="shared" si="11"/>
        <v>0.17</v>
      </c>
      <c r="T107" s="56">
        <f t="shared" si="12"/>
        <v>0</v>
      </c>
    </row>
    <row r="108" spans="12:20" x14ac:dyDescent="0.2">
      <c r="L108" s="177"/>
      <c r="M108" s="185"/>
      <c r="N108" s="246"/>
      <c r="O108" s="186"/>
      <c r="P108" s="281"/>
      <c r="Q108" s="43"/>
      <c r="S108" s="273">
        <f t="shared" si="11"/>
        <v>0.17</v>
      </c>
      <c r="T108" s="56">
        <f t="shared" si="12"/>
        <v>0</v>
      </c>
    </row>
    <row r="109" spans="12:20" x14ac:dyDescent="0.2">
      <c r="L109" s="177"/>
      <c r="M109" s="185"/>
      <c r="N109" s="246"/>
      <c r="O109" s="186"/>
      <c r="P109" s="281"/>
      <c r="Q109" s="43"/>
      <c r="S109" s="273">
        <f t="shared" si="11"/>
        <v>0.17</v>
      </c>
      <c r="T109" s="56">
        <f t="shared" si="12"/>
        <v>0</v>
      </c>
    </row>
    <row r="110" spans="12:20" x14ac:dyDescent="0.2">
      <c r="L110" s="177"/>
      <c r="M110" s="185"/>
      <c r="N110" s="246"/>
      <c r="O110" s="186"/>
      <c r="P110" s="281"/>
      <c r="Q110" s="43"/>
      <c r="S110" s="273">
        <f t="shared" si="11"/>
        <v>0.17</v>
      </c>
      <c r="T110" s="56">
        <f t="shared" si="12"/>
        <v>0</v>
      </c>
    </row>
    <row r="111" spans="12:20" x14ac:dyDescent="0.2">
      <c r="L111" s="177"/>
      <c r="M111" s="185"/>
      <c r="N111" s="246"/>
      <c r="O111" s="186"/>
      <c r="P111" s="281"/>
      <c r="Q111" s="43"/>
      <c r="S111" s="273">
        <f t="shared" si="11"/>
        <v>0.17</v>
      </c>
      <c r="T111" s="56">
        <f t="shared" si="12"/>
        <v>0</v>
      </c>
    </row>
    <row r="112" spans="12:20" x14ac:dyDescent="0.2">
      <c r="L112" s="177"/>
      <c r="M112" s="185"/>
      <c r="N112" s="246"/>
      <c r="O112" s="186"/>
      <c r="P112" s="281"/>
      <c r="Q112" s="43"/>
      <c r="S112" s="273">
        <f t="shared" si="11"/>
        <v>0.17</v>
      </c>
      <c r="T112" s="56">
        <f t="shared" si="12"/>
        <v>0</v>
      </c>
    </row>
    <row r="113" spans="12:20" x14ac:dyDescent="0.2">
      <c r="L113" s="188"/>
      <c r="M113" s="185"/>
      <c r="N113" s="246"/>
      <c r="O113" s="185"/>
      <c r="P113" s="281"/>
      <c r="Q113" s="43"/>
      <c r="S113" s="273">
        <f t="shared" si="11"/>
        <v>0.17</v>
      </c>
      <c r="T113" s="56">
        <f t="shared" si="12"/>
        <v>0</v>
      </c>
    </row>
    <row r="114" spans="12:20" x14ac:dyDescent="0.2">
      <c r="L114" s="177"/>
      <c r="M114" s="185"/>
      <c r="N114" s="246"/>
      <c r="O114" s="186"/>
      <c r="P114" s="281"/>
      <c r="Q114" s="43"/>
      <c r="S114" s="273">
        <f t="shared" si="11"/>
        <v>0.17</v>
      </c>
      <c r="T114" s="56">
        <f t="shared" si="12"/>
        <v>0</v>
      </c>
    </row>
    <row r="115" spans="12:20" x14ac:dyDescent="0.2">
      <c r="L115" s="177"/>
      <c r="M115" s="185"/>
      <c r="N115" s="246"/>
      <c r="O115" s="186"/>
      <c r="P115" s="281"/>
      <c r="Q115" s="43"/>
      <c r="S115" s="273">
        <f t="shared" si="11"/>
        <v>0.17</v>
      </c>
      <c r="T115" s="56">
        <f t="shared" si="12"/>
        <v>0</v>
      </c>
    </row>
    <row r="116" spans="12:20" x14ac:dyDescent="0.2">
      <c r="L116" s="177"/>
      <c r="M116" s="185"/>
      <c r="N116" s="246"/>
      <c r="O116" s="186"/>
      <c r="P116" s="281"/>
      <c r="Q116" s="43"/>
      <c r="S116" s="273">
        <f t="shared" si="11"/>
        <v>0.17</v>
      </c>
      <c r="T116" s="56">
        <f t="shared" si="12"/>
        <v>0</v>
      </c>
    </row>
    <row r="117" spans="12:20" x14ac:dyDescent="0.2">
      <c r="L117" s="177"/>
      <c r="M117" s="185"/>
      <c r="N117" s="246"/>
      <c r="O117" s="186"/>
      <c r="P117" s="281"/>
      <c r="Q117" s="43"/>
      <c r="S117" s="273">
        <f t="shared" si="11"/>
        <v>0.17</v>
      </c>
      <c r="T117" s="56">
        <f t="shared" si="12"/>
        <v>0</v>
      </c>
    </row>
    <row r="118" spans="12:20" x14ac:dyDescent="0.2">
      <c r="L118" s="177"/>
      <c r="M118" s="185"/>
      <c r="N118" s="246"/>
      <c r="O118" s="186"/>
      <c r="P118" s="281"/>
      <c r="Q118" s="43"/>
      <c r="S118" s="273">
        <f t="shared" si="11"/>
        <v>0.17</v>
      </c>
      <c r="T118" s="56">
        <f t="shared" si="12"/>
        <v>0</v>
      </c>
    </row>
    <row r="119" spans="12:20" x14ac:dyDescent="0.2">
      <c r="L119" s="177"/>
      <c r="M119" s="185"/>
      <c r="N119" s="246"/>
      <c r="O119" s="186"/>
      <c r="P119" s="281"/>
      <c r="Q119" s="43"/>
      <c r="S119" s="273">
        <f t="shared" si="11"/>
        <v>0.17</v>
      </c>
      <c r="T119" s="56">
        <f t="shared" si="12"/>
        <v>0</v>
      </c>
    </row>
    <row r="120" spans="12:20" x14ac:dyDescent="0.2">
      <c r="L120" s="177"/>
      <c r="M120" s="185"/>
      <c r="N120" s="246"/>
      <c r="O120" s="186"/>
      <c r="P120" s="281"/>
      <c r="Q120" s="43"/>
      <c r="S120" s="273">
        <f t="shared" si="11"/>
        <v>0.17</v>
      </c>
      <c r="T120" s="56">
        <f t="shared" si="12"/>
        <v>0</v>
      </c>
    </row>
    <row r="121" spans="12:20" x14ac:dyDescent="0.2">
      <c r="L121" s="177"/>
      <c r="M121" s="185"/>
      <c r="N121" s="246"/>
      <c r="O121" s="186"/>
      <c r="P121" s="281"/>
      <c r="Q121" s="43"/>
      <c r="S121" s="273">
        <f t="shared" si="11"/>
        <v>0.17</v>
      </c>
      <c r="T121" s="56">
        <f t="shared" si="12"/>
        <v>0</v>
      </c>
    </row>
    <row r="122" spans="12:20" x14ac:dyDescent="0.2">
      <c r="L122" s="177"/>
      <c r="M122" s="185"/>
      <c r="N122" s="246"/>
      <c r="O122" s="186"/>
      <c r="P122" s="281"/>
      <c r="Q122" s="43"/>
      <c r="S122" s="273">
        <f t="shared" si="11"/>
        <v>0.17</v>
      </c>
      <c r="T122" s="56">
        <f t="shared" si="12"/>
        <v>0</v>
      </c>
    </row>
    <row r="123" spans="12:20" x14ac:dyDescent="0.2">
      <c r="L123" s="177"/>
      <c r="M123" s="185"/>
      <c r="N123" s="246"/>
      <c r="O123" s="186"/>
      <c r="P123" s="281"/>
      <c r="Q123" s="43"/>
      <c r="S123" s="273">
        <f t="shared" si="11"/>
        <v>0.17</v>
      </c>
      <c r="T123" s="56">
        <f t="shared" si="12"/>
        <v>0</v>
      </c>
    </row>
    <row r="124" spans="12:20" x14ac:dyDescent="0.2">
      <c r="L124" s="177"/>
      <c r="M124" s="185"/>
      <c r="N124" s="246"/>
      <c r="O124" s="186"/>
      <c r="P124" s="281"/>
      <c r="Q124" s="43"/>
      <c r="S124" s="273">
        <f t="shared" si="11"/>
        <v>0.17</v>
      </c>
      <c r="T124" s="56">
        <f t="shared" si="12"/>
        <v>0</v>
      </c>
    </row>
    <row r="125" spans="12:20" x14ac:dyDescent="0.2">
      <c r="L125" s="177"/>
      <c r="M125" s="185"/>
      <c r="N125" s="246"/>
      <c r="O125" s="186"/>
      <c r="P125" s="281"/>
      <c r="Q125" s="43"/>
      <c r="S125" s="273">
        <f t="shared" si="11"/>
        <v>0.17</v>
      </c>
      <c r="T125" s="56">
        <f t="shared" si="12"/>
        <v>0</v>
      </c>
    </row>
    <row r="126" spans="12:20" x14ac:dyDescent="0.2">
      <c r="L126" s="177"/>
      <c r="M126" s="185"/>
      <c r="N126" s="246"/>
      <c r="O126" s="186"/>
      <c r="P126" s="281"/>
      <c r="Q126" s="43"/>
      <c r="S126" s="273">
        <f t="shared" si="11"/>
        <v>0.17</v>
      </c>
      <c r="T126" s="56">
        <f t="shared" si="12"/>
        <v>0</v>
      </c>
    </row>
    <row r="127" spans="12:20" x14ac:dyDescent="0.2">
      <c r="L127" s="177"/>
      <c r="M127" s="185"/>
      <c r="N127" s="246"/>
      <c r="O127" s="186"/>
      <c r="P127" s="281"/>
      <c r="Q127" s="43"/>
      <c r="S127" s="273">
        <f t="shared" si="11"/>
        <v>0.17</v>
      </c>
      <c r="T127" s="56">
        <f t="shared" si="12"/>
        <v>0</v>
      </c>
    </row>
    <row r="128" spans="12:20" x14ac:dyDescent="0.2">
      <c r="L128" s="177"/>
      <c r="M128" s="185"/>
      <c r="N128" s="246"/>
      <c r="O128" s="186"/>
      <c r="P128" s="281"/>
      <c r="Q128" s="43"/>
      <c r="S128" s="273">
        <f t="shared" si="11"/>
        <v>0.17</v>
      </c>
      <c r="T128" s="56">
        <f t="shared" si="12"/>
        <v>0</v>
      </c>
    </row>
    <row r="129" spans="12:20" x14ac:dyDescent="0.2">
      <c r="L129" s="177"/>
      <c r="M129" s="185"/>
      <c r="N129" s="246"/>
      <c r="O129" s="186"/>
      <c r="P129" s="281"/>
      <c r="Q129" s="43"/>
      <c r="S129" s="273">
        <f t="shared" si="11"/>
        <v>0.17</v>
      </c>
      <c r="T129" s="56">
        <f t="shared" si="12"/>
        <v>0</v>
      </c>
    </row>
    <row r="130" spans="12:20" x14ac:dyDescent="0.2">
      <c r="L130" s="177"/>
      <c r="M130" s="185"/>
      <c r="N130" s="246"/>
      <c r="O130" s="186"/>
      <c r="P130" s="281"/>
      <c r="Q130" s="43"/>
      <c r="S130" s="273">
        <f t="shared" si="11"/>
        <v>0.17</v>
      </c>
      <c r="T130" s="56">
        <f t="shared" si="12"/>
        <v>0</v>
      </c>
    </row>
    <row r="131" spans="12:20" x14ac:dyDescent="0.2">
      <c r="L131" s="177"/>
      <c r="M131" s="185"/>
      <c r="N131" s="246"/>
      <c r="O131" s="186"/>
      <c r="P131" s="281"/>
      <c r="Q131" s="43"/>
      <c r="S131" s="273">
        <f t="shared" si="11"/>
        <v>0.17</v>
      </c>
      <c r="T131" s="56">
        <f t="shared" si="12"/>
        <v>0</v>
      </c>
    </row>
    <row r="132" spans="12:20" x14ac:dyDescent="0.2">
      <c r="L132" s="177"/>
      <c r="M132" s="185"/>
      <c r="N132" s="246"/>
      <c r="O132" s="186"/>
      <c r="P132" s="281"/>
      <c r="Q132" s="43"/>
      <c r="S132" s="273">
        <f t="shared" si="11"/>
        <v>0.17</v>
      </c>
      <c r="T132" s="56">
        <f t="shared" si="12"/>
        <v>0</v>
      </c>
    </row>
    <row r="133" spans="12:20" x14ac:dyDescent="0.2">
      <c r="L133" s="177"/>
      <c r="M133" s="185"/>
      <c r="N133" s="246"/>
      <c r="O133" s="186"/>
      <c r="P133" s="281"/>
      <c r="Q133" s="43"/>
      <c r="S133" s="273">
        <f t="shared" si="11"/>
        <v>0.17</v>
      </c>
      <c r="T133" s="56">
        <f t="shared" si="12"/>
        <v>0</v>
      </c>
    </row>
    <row r="134" spans="12:20" x14ac:dyDescent="0.2">
      <c r="L134" s="177"/>
      <c r="M134" s="185"/>
      <c r="N134" s="246"/>
      <c r="O134" s="186"/>
      <c r="P134" s="281"/>
      <c r="Q134" s="43"/>
      <c r="S134" s="273">
        <f t="shared" si="11"/>
        <v>0.17</v>
      </c>
      <c r="T134" s="56">
        <f t="shared" si="12"/>
        <v>0</v>
      </c>
    </row>
    <row r="135" spans="12:20" x14ac:dyDescent="0.2">
      <c r="L135" s="177"/>
      <c r="M135" s="185"/>
      <c r="N135" s="246"/>
      <c r="O135" s="186"/>
      <c r="P135" s="281"/>
      <c r="Q135" s="43"/>
      <c r="S135" s="273">
        <f t="shared" si="11"/>
        <v>0.17</v>
      </c>
      <c r="T135" s="56">
        <f t="shared" si="12"/>
        <v>0</v>
      </c>
    </row>
    <row r="136" spans="12:20" x14ac:dyDescent="0.2">
      <c r="L136" s="177"/>
      <c r="M136" s="185"/>
      <c r="N136" s="246"/>
      <c r="O136" s="186"/>
      <c r="P136" s="281"/>
      <c r="Q136" s="43"/>
      <c r="S136" s="273">
        <f t="shared" si="11"/>
        <v>0.17</v>
      </c>
      <c r="T136" s="56">
        <f t="shared" si="12"/>
        <v>0</v>
      </c>
    </row>
    <row r="137" spans="12:20" x14ac:dyDescent="0.2">
      <c r="L137" s="177"/>
      <c r="M137" s="185"/>
      <c r="N137" s="246"/>
      <c r="O137" s="186"/>
      <c r="P137" s="281"/>
      <c r="Q137" s="43"/>
      <c r="S137" s="273">
        <f t="shared" si="11"/>
        <v>0.17</v>
      </c>
      <c r="T137" s="56">
        <f t="shared" si="12"/>
        <v>0</v>
      </c>
    </row>
    <row r="138" spans="12:20" x14ac:dyDescent="0.2">
      <c r="L138" s="177"/>
      <c r="M138" s="185"/>
      <c r="N138" s="246"/>
      <c r="O138" s="186"/>
      <c r="P138" s="281"/>
      <c r="Q138" s="43"/>
      <c r="S138" s="273">
        <f t="shared" si="11"/>
        <v>0.17</v>
      </c>
      <c r="T138" s="56">
        <f t="shared" si="12"/>
        <v>0</v>
      </c>
    </row>
    <row r="139" spans="12:20" x14ac:dyDescent="0.2">
      <c r="L139" s="177"/>
      <c r="M139" s="185"/>
      <c r="N139" s="246"/>
      <c r="O139" s="186"/>
      <c r="P139" s="281"/>
      <c r="Q139" s="43"/>
      <c r="S139" s="273">
        <f t="shared" ref="S139:S202" si="13">$AG$2</f>
        <v>0.17</v>
      </c>
      <c r="T139" s="56">
        <f t="shared" ref="T139:T202" si="14">IF(M139=$AC$10,N139-N139/(1+S139),0)</f>
        <v>0</v>
      </c>
    </row>
    <row r="140" spans="12:20" x14ac:dyDescent="0.2">
      <c r="L140" s="177"/>
      <c r="M140" s="185"/>
      <c r="N140" s="246"/>
      <c r="O140" s="186"/>
      <c r="P140" s="281"/>
      <c r="Q140" s="43"/>
      <c r="S140" s="273">
        <f t="shared" si="13"/>
        <v>0.17</v>
      </c>
      <c r="T140" s="56">
        <f t="shared" si="14"/>
        <v>0</v>
      </c>
    </row>
    <row r="141" spans="12:20" x14ac:dyDescent="0.2">
      <c r="L141" s="177"/>
      <c r="M141" s="185"/>
      <c r="N141" s="246"/>
      <c r="O141" s="186"/>
      <c r="P141" s="281"/>
      <c r="Q141" s="43"/>
      <c r="S141" s="273">
        <f t="shared" si="13"/>
        <v>0.17</v>
      </c>
      <c r="T141" s="56">
        <f t="shared" si="14"/>
        <v>0</v>
      </c>
    </row>
    <row r="142" spans="12:20" x14ac:dyDescent="0.2">
      <c r="L142" s="177"/>
      <c r="M142" s="185"/>
      <c r="N142" s="246"/>
      <c r="O142" s="186"/>
      <c r="P142" s="281"/>
      <c r="Q142" s="43"/>
      <c r="S142" s="273">
        <f t="shared" si="13"/>
        <v>0.17</v>
      </c>
      <c r="T142" s="56">
        <f t="shared" si="14"/>
        <v>0</v>
      </c>
    </row>
    <row r="143" spans="12:20" x14ac:dyDescent="0.2">
      <c r="L143" s="177"/>
      <c r="M143" s="185"/>
      <c r="N143" s="246"/>
      <c r="O143" s="186"/>
      <c r="P143" s="281"/>
      <c r="Q143" s="43"/>
      <c r="S143" s="273">
        <f t="shared" si="13"/>
        <v>0.17</v>
      </c>
      <c r="T143" s="56">
        <f t="shared" si="14"/>
        <v>0</v>
      </c>
    </row>
    <row r="144" spans="12:20" x14ac:dyDescent="0.2">
      <c r="L144" s="177"/>
      <c r="M144" s="185"/>
      <c r="N144" s="246"/>
      <c r="O144" s="186"/>
      <c r="P144" s="281"/>
      <c r="Q144" s="43"/>
      <c r="S144" s="273">
        <f t="shared" si="13"/>
        <v>0.17</v>
      </c>
      <c r="T144" s="56">
        <f t="shared" si="14"/>
        <v>0</v>
      </c>
    </row>
    <row r="145" spans="12:20" x14ac:dyDescent="0.2">
      <c r="L145" s="177"/>
      <c r="M145" s="185"/>
      <c r="N145" s="246"/>
      <c r="O145" s="186"/>
      <c r="P145" s="281"/>
      <c r="Q145" s="43"/>
      <c r="S145" s="273">
        <f t="shared" si="13"/>
        <v>0.17</v>
      </c>
      <c r="T145" s="56">
        <f t="shared" si="14"/>
        <v>0</v>
      </c>
    </row>
    <row r="146" spans="12:20" x14ac:dyDescent="0.2">
      <c r="L146" s="188"/>
      <c r="M146" s="185"/>
      <c r="N146" s="246"/>
      <c r="O146" s="185"/>
      <c r="P146" s="281"/>
      <c r="Q146" s="43"/>
      <c r="S146" s="273">
        <f t="shared" si="13"/>
        <v>0.17</v>
      </c>
      <c r="T146" s="56">
        <f t="shared" si="14"/>
        <v>0</v>
      </c>
    </row>
    <row r="147" spans="12:20" x14ac:dyDescent="0.2">
      <c r="L147" s="177"/>
      <c r="M147" s="185"/>
      <c r="N147" s="246"/>
      <c r="O147" s="186"/>
      <c r="P147" s="281"/>
      <c r="Q147" s="43"/>
      <c r="S147" s="273">
        <f t="shared" si="13"/>
        <v>0.17</v>
      </c>
      <c r="T147" s="56">
        <f t="shared" si="14"/>
        <v>0</v>
      </c>
    </row>
    <row r="148" spans="12:20" x14ac:dyDescent="0.2">
      <c r="L148" s="177"/>
      <c r="M148" s="185"/>
      <c r="N148" s="246"/>
      <c r="O148" s="186"/>
      <c r="P148" s="281"/>
      <c r="Q148" s="43"/>
      <c r="S148" s="273">
        <f t="shared" si="13"/>
        <v>0.17</v>
      </c>
      <c r="T148" s="56">
        <f t="shared" si="14"/>
        <v>0</v>
      </c>
    </row>
    <row r="149" spans="12:20" x14ac:dyDescent="0.2">
      <c r="L149" s="177"/>
      <c r="M149" s="185"/>
      <c r="N149" s="246"/>
      <c r="O149" s="186"/>
      <c r="P149" s="281"/>
      <c r="Q149" s="43"/>
      <c r="S149" s="273">
        <f t="shared" si="13"/>
        <v>0.17</v>
      </c>
      <c r="T149" s="56">
        <f t="shared" si="14"/>
        <v>0</v>
      </c>
    </row>
    <row r="150" spans="12:20" x14ac:dyDescent="0.2">
      <c r="L150" s="177"/>
      <c r="M150" s="185"/>
      <c r="N150" s="246"/>
      <c r="O150" s="186"/>
      <c r="P150" s="281"/>
      <c r="Q150" s="43"/>
      <c r="S150" s="273">
        <f t="shared" si="13"/>
        <v>0.17</v>
      </c>
      <c r="T150" s="56">
        <f t="shared" si="14"/>
        <v>0</v>
      </c>
    </row>
    <row r="151" spans="12:20" x14ac:dyDescent="0.2">
      <c r="L151" s="177"/>
      <c r="M151" s="185"/>
      <c r="N151" s="246"/>
      <c r="O151" s="186"/>
      <c r="P151" s="281"/>
      <c r="Q151" s="43"/>
      <c r="S151" s="273">
        <f t="shared" si="13"/>
        <v>0.17</v>
      </c>
      <c r="T151" s="56">
        <f t="shared" si="14"/>
        <v>0</v>
      </c>
    </row>
    <row r="152" spans="12:20" x14ac:dyDescent="0.2">
      <c r="L152" s="177"/>
      <c r="M152" s="185"/>
      <c r="N152" s="246"/>
      <c r="O152" s="186"/>
      <c r="P152" s="281"/>
      <c r="Q152" s="43"/>
      <c r="S152" s="273">
        <f t="shared" si="13"/>
        <v>0.17</v>
      </c>
      <c r="T152" s="56">
        <f t="shared" si="14"/>
        <v>0</v>
      </c>
    </row>
    <row r="153" spans="12:20" x14ac:dyDescent="0.2">
      <c r="L153" s="177"/>
      <c r="M153" s="185"/>
      <c r="N153" s="246"/>
      <c r="O153" s="186"/>
      <c r="P153" s="281"/>
      <c r="Q153" s="43"/>
      <c r="S153" s="273">
        <f t="shared" si="13"/>
        <v>0.17</v>
      </c>
      <c r="T153" s="56">
        <f t="shared" si="14"/>
        <v>0</v>
      </c>
    </row>
    <row r="154" spans="12:20" x14ac:dyDescent="0.2">
      <c r="L154" s="177"/>
      <c r="M154" s="185"/>
      <c r="N154" s="246"/>
      <c r="O154" s="186"/>
      <c r="P154" s="281"/>
      <c r="Q154" s="43"/>
      <c r="S154" s="273">
        <f t="shared" si="13"/>
        <v>0.17</v>
      </c>
      <c r="T154" s="56">
        <f t="shared" si="14"/>
        <v>0</v>
      </c>
    </row>
    <row r="155" spans="12:20" x14ac:dyDescent="0.2">
      <c r="L155" s="177"/>
      <c r="M155" s="185"/>
      <c r="N155" s="246"/>
      <c r="O155" s="186"/>
      <c r="P155" s="281"/>
      <c r="Q155" s="43"/>
      <c r="S155" s="273">
        <f t="shared" si="13"/>
        <v>0.17</v>
      </c>
      <c r="T155" s="56">
        <f t="shared" si="14"/>
        <v>0</v>
      </c>
    </row>
    <row r="156" spans="12:20" x14ac:dyDescent="0.2">
      <c r="L156" s="177"/>
      <c r="M156" s="185"/>
      <c r="N156" s="246"/>
      <c r="O156" s="186"/>
      <c r="P156" s="281"/>
      <c r="Q156" s="43"/>
      <c r="S156" s="273">
        <f t="shared" si="13"/>
        <v>0.17</v>
      </c>
      <c r="T156" s="56">
        <f t="shared" si="14"/>
        <v>0</v>
      </c>
    </row>
    <row r="157" spans="12:20" x14ac:dyDescent="0.2">
      <c r="L157" s="177"/>
      <c r="M157" s="185"/>
      <c r="N157" s="246"/>
      <c r="O157" s="186"/>
      <c r="P157" s="281"/>
      <c r="Q157" s="43"/>
      <c r="S157" s="273">
        <f t="shared" si="13"/>
        <v>0.17</v>
      </c>
      <c r="T157" s="56">
        <f t="shared" si="14"/>
        <v>0</v>
      </c>
    </row>
    <row r="158" spans="12:20" x14ac:dyDescent="0.2">
      <c r="L158" s="177"/>
      <c r="M158" s="185"/>
      <c r="N158" s="246"/>
      <c r="O158" s="186"/>
      <c r="P158" s="281"/>
      <c r="Q158" s="43"/>
      <c r="S158" s="273">
        <f t="shared" si="13"/>
        <v>0.17</v>
      </c>
      <c r="T158" s="56">
        <f t="shared" si="14"/>
        <v>0</v>
      </c>
    </row>
    <row r="159" spans="12:20" x14ac:dyDescent="0.2">
      <c r="L159" s="177"/>
      <c r="M159" s="185"/>
      <c r="N159" s="246"/>
      <c r="O159" s="186"/>
      <c r="P159" s="281"/>
      <c r="Q159" s="43"/>
      <c r="S159" s="273">
        <f t="shared" si="13"/>
        <v>0.17</v>
      </c>
      <c r="T159" s="56">
        <f t="shared" si="14"/>
        <v>0</v>
      </c>
    </row>
    <row r="160" spans="12:20" x14ac:dyDescent="0.2">
      <c r="L160" s="177"/>
      <c r="M160" s="185"/>
      <c r="N160" s="246"/>
      <c r="O160" s="186"/>
      <c r="P160" s="281"/>
      <c r="Q160" s="43"/>
      <c r="S160" s="273">
        <f t="shared" si="13"/>
        <v>0.17</v>
      </c>
      <c r="T160" s="56">
        <f t="shared" si="14"/>
        <v>0</v>
      </c>
    </row>
    <row r="161" spans="12:20" x14ac:dyDescent="0.2">
      <c r="L161" s="177"/>
      <c r="M161" s="185"/>
      <c r="N161" s="246"/>
      <c r="O161" s="186"/>
      <c r="P161" s="281"/>
      <c r="Q161" s="43"/>
      <c r="S161" s="273">
        <f t="shared" si="13"/>
        <v>0.17</v>
      </c>
      <c r="T161" s="56">
        <f t="shared" si="14"/>
        <v>0</v>
      </c>
    </row>
    <row r="162" spans="12:20" x14ac:dyDescent="0.2">
      <c r="L162" s="177"/>
      <c r="M162" s="185"/>
      <c r="N162" s="246"/>
      <c r="O162" s="186"/>
      <c r="P162" s="281"/>
      <c r="Q162" s="43"/>
      <c r="S162" s="273">
        <f t="shared" si="13"/>
        <v>0.17</v>
      </c>
      <c r="T162" s="56">
        <f t="shared" si="14"/>
        <v>0</v>
      </c>
    </row>
    <row r="163" spans="12:20" x14ac:dyDescent="0.2">
      <c r="L163" s="177"/>
      <c r="M163" s="185"/>
      <c r="N163" s="246"/>
      <c r="O163" s="186"/>
      <c r="P163" s="281"/>
      <c r="Q163" s="43"/>
      <c r="S163" s="273">
        <f t="shared" si="13"/>
        <v>0.17</v>
      </c>
      <c r="T163" s="56">
        <f t="shared" si="14"/>
        <v>0</v>
      </c>
    </row>
    <row r="164" spans="12:20" x14ac:dyDescent="0.2">
      <c r="L164" s="177"/>
      <c r="M164" s="185"/>
      <c r="N164" s="246"/>
      <c r="O164" s="186"/>
      <c r="P164" s="281"/>
      <c r="Q164" s="43"/>
      <c r="S164" s="273">
        <f t="shared" si="13"/>
        <v>0.17</v>
      </c>
      <c r="T164" s="56">
        <f t="shared" si="14"/>
        <v>0</v>
      </c>
    </row>
    <row r="165" spans="12:20" x14ac:dyDescent="0.2">
      <c r="L165" s="177"/>
      <c r="M165" s="185"/>
      <c r="N165" s="246"/>
      <c r="O165" s="186"/>
      <c r="P165" s="281"/>
      <c r="Q165" s="43"/>
      <c r="S165" s="273">
        <f t="shared" si="13"/>
        <v>0.17</v>
      </c>
      <c r="T165" s="56">
        <f t="shared" si="14"/>
        <v>0</v>
      </c>
    </row>
    <row r="166" spans="12:20" x14ac:dyDescent="0.2">
      <c r="L166" s="177"/>
      <c r="M166" s="185"/>
      <c r="N166" s="246"/>
      <c r="O166" s="186"/>
      <c r="P166" s="281"/>
      <c r="Q166" s="43"/>
      <c r="S166" s="273">
        <f t="shared" si="13"/>
        <v>0.17</v>
      </c>
      <c r="T166" s="56">
        <f t="shared" si="14"/>
        <v>0</v>
      </c>
    </row>
    <row r="167" spans="12:20" x14ac:dyDescent="0.2">
      <c r="L167" s="177"/>
      <c r="M167" s="185"/>
      <c r="N167" s="246"/>
      <c r="O167" s="186"/>
      <c r="P167" s="281"/>
      <c r="Q167" s="43"/>
      <c r="S167" s="273">
        <f t="shared" si="13"/>
        <v>0.17</v>
      </c>
      <c r="T167" s="56">
        <f t="shared" si="14"/>
        <v>0</v>
      </c>
    </row>
    <row r="168" spans="12:20" x14ac:dyDescent="0.2">
      <c r="L168" s="177"/>
      <c r="M168" s="185"/>
      <c r="N168" s="246"/>
      <c r="O168" s="186"/>
      <c r="P168" s="281"/>
      <c r="Q168" s="43"/>
      <c r="S168" s="273">
        <f t="shared" si="13"/>
        <v>0.17</v>
      </c>
      <c r="T168" s="56">
        <f t="shared" si="14"/>
        <v>0</v>
      </c>
    </row>
    <row r="169" spans="12:20" x14ac:dyDescent="0.2">
      <c r="L169" s="177"/>
      <c r="M169" s="185"/>
      <c r="N169" s="246"/>
      <c r="O169" s="186"/>
      <c r="P169" s="281"/>
      <c r="Q169" s="43"/>
      <c r="S169" s="273">
        <f t="shared" si="13"/>
        <v>0.17</v>
      </c>
      <c r="T169" s="56">
        <f t="shared" si="14"/>
        <v>0</v>
      </c>
    </row>
    <row r="170" spans="12:20" x14ac:dyDescent="0.2">
      <c r="L170" s="177"/>
      <c r="M170" s="185"/>
      <c r="N170" s="246"/>
      <c r="O170" s="186"/>
      <c r="P170" s="281"/>
      <c r="Q170" s="43"/>
      <c r="S170" s="273">
        <f t="shared" si="13"/>
        <v>0.17</v>
      </c>
      <c r="T170" s="56">
        <f t="shared" si="14"/>
        <v>0</v>
      </c>
    </row>
    <row r="171" spans="12:20" x14ac:dyDescent="0.2">
      <c r="L171" s="177"/>
      <c r="M171" s="185"/>
      <c r="N171" s="246"/>
      <c r="O171" s="186"/>
      <c r="P171" s="281"/>
      <c r="Q171" s="43"/>
      <c r="S171" s="273">
        <f t="shared" si="13"/>
        <v>0.17</v>
      </c>
      <c r="T171" s="56">
        <f t="shared" si="14"/>
        <v>0</v>
      </c>
    </row>
    <row r="172" spans="12:20" x14ac:dyDescent="0.2">
      <c r="L172" s="177"/>
      <c r="M172" s="185"/>
      <c r="N172" s="246"/>
      <c r="O172" s="186"/>
      <c r="P172" s="281"/>
      <c r="Q172" s="43"/>
      <c r="S172" s="273">
        <f t="shared" si="13"/>
        <v>0.17</v>
      </c>
      <c r="T172" s="56">
        <f t="shared" si="14"/>
        <v>0</v>
      </c>
    </row>
    <row r="173" spans="12:20" x14ac:dyDescent="0.2">
      <c r="L173" s="177"/>
      <c r="M173" s="185"/>
      <c r="N173" s="246"/>
      <c r="O173" s="186"/>
      <c r="P173" s="281"/>
      <c r="Q173" s="43"/>
      <c r="S173" s="273">
        <f t="shared" si="13"/>
        <v>0.17</v>
      </c>
      <c r="T173" s="56">
        <f t="shared" si="14"/>
        <v>0</v>
      </c>
    </row>
    <row r="174" spans="12:20" x14ac:dyDescent="0.2">
      <c r="L174" s="177"/>
      <c r="M174" s="185"/>
      <c r="N174" s="246"/>
      <c r="O174" s="186"/>
      <c r="P174" s="281"/>
      <c r="Q174" s="43"/>
      <c r="S174" s="273">
        <f t="shared" si="13"/>
        <v>0.17</v>
      </c>
      <c r="T174" s="56">
        <f t="shared" si="14"/>
        <v>0</v>
      </c>
    </row>
    <row r="175" spans="12:20" x14ac:dyDescent="0.2">
      <c r="L175" s="177"/>
      <c r="M175" s="185"/>
      <c r="N175" s="246"/>
      <c r="O175" s="186"/>
      <c r="P175" s="281"/>
      <c r="Q175" s="43"/>
      <c r="S175" s="273">
        <f t="shared" si="13"/>
        <v>0.17</v>
      </c>
      <c r="T175" s="56">
        <f t="shared" si="14"/>
        <v>0</v>
      </c>
    </row>
    <row r="176" spans="12:20" x14ac:dyDescent="0.2">
      <c r="L176" s="177"/>
      <c r="M176" s="185"/>
      <c r="N176" s="246"/>
      <c r="O176" s="186"/>
      <c r="P176" s="281"/>
      <c r="Q176" s="43"/>
      <c r="S176" s="273">
        <f t="shared" si="13"/>
        <v>0.17</v>
      </c>
      <c r="T176" s="56">
        <f t="shared" si="14"/>
        <v>0</v>
      </c>
    </row>
    <row r="177" spans="12:20" x14ac:dyDescent="0.2">
      <c r="L177" s="177"/>
      <c r="M177" s="185"/>
      <c r="N177" s="246"/>
      <c r="O177" s="186"/>
      <c r="P177" s="281"/>
      <c r="Q177" s="43"/>
      <c r="S177" s="273">
        <f t="shared" si="13"/>
        <v>0.17</v>
      </c>
      <c r="T177" s="56">
        <f t="shared" si="14"/>
        <v>0</v>
      </c>
    </row>
    <row r="178" spans="12:20" x14ac:dyDescent="0.2">
      <c r="L178" s="177"/>
      <c r="M178" s="185"/>
      <c r="N178" s="246"/>
      <c r="O178" s="186"/>
      <c r="P178" s="281"/>
      <c r="Q178" s="43"/>
      <c r="S178" s="273">
        <f t="shared" si="13"/>
        <v>0.17</v>
      </c>
      <c r="T178" s="56">
        <f t="shared" si="14"/>
        <v>0</v>
      </c>
    </row>
    <row r="179" spans="12:20" x14ac:dyDescent="0.2">
      <c r="L179" s="177"/>
      <c r="M179" s="185"/>
      <c r="N179" s="246"/>
      <c r="O179" s="186"/>
      <c r="P179" s="281"/>
      <c r="Q179" s="43"/>
      <c r="S179" s="273">
        <f t="shared" si="13"/>
        <v>0.17</v>
      </c>
      <c r="T179" s="56">
        <f t="shared" si="14"/>
        <v>0</v>
      </c>
    </row>
    <row r="180" spans="12:20" x14ac:dyDescent="0.2">
      <c r="L180" s="188"/>
      <c r="M180" s="185"/>
      <c r="N180" s="246"/>
      <c r="O180" s="185"/>
      <c r="P180" s="281"/>
      <c r="Q180" s="43"/>
      <c r="S180" s="273">
        <f t="shared" si="13"/>
        <v>0.17</v>
      </c>
      <c r="T180" s="56">
        <f t="shared" si="14"/>
        <v>0</v>
      </c>
    </row>
    <row r="181" spans="12:20" x14ac:dyDescent="0.2">
      <c r="L181" s="177"/>
      <c r="M181" s="185"/>
      <c r="N181" s="246"/>
      <c r="O181" s="186"/>
      <c r="P181" s="281"/>
      <c r="Q181" s="43"/>
      <c r="S181" s="273">
        <f t="shared" si="13"/>
        <v>0.17</v>
      </c>
      <c r="T181" s="56">
        <f t="shared" si="14"/>
        <v>0</v>
      </c>
    </row>
    <row r="182" spans="12:20" x14ac:dyDescent="0.2">
      <c r="L182" s="177"/>
      <c r="M182" s="185"/>
      <c r="N182" s="246"/>
      <c r="O182" s="186"/>
      <c r="P182" s="281"/>
      <c r="Q182" s="43"/>
      <c r="S182" s="273">
        <f t="shared" si="13"/>
        <v>0.17</v>
      </c>
      <c r="T182" s="56">
        <f t="shared" si="14"/>
        <v>0</v>
      </c>
    </row>
    <row r="183" spans="12:20" x14ac:dyDescent="0.2">
      <c r="L183" s="177"/>
      <c r="M183" s="185"/>
      <c r="N183" s="246"/>
      <c r="O183" s="186"/>
      <c r="P183" s="281"/>
      <c r="Q183" s="43"/>
      <c r="S183" s="273">
        <f t="shared" si="13"/>
        <v>0.17</v>
      </c>
      <c r="T183" s="56">
        <f t="shared" si="14"/>
        <v>0</v>
      </c>
    </row>
    <row r="184" spans="12:20" x14ac:dyDescent="0.2">
      <c r="L184" s="177"/>
      <c r="M184" s="185"/>
      <c r="N184" s="246"/>
      <c r="O184" s="186"/>
      <c r="P184" s="281"/>
      <c r="Q184" s="43"/>
      <c r="S184" s="273">
        <f t="shared" si="13"/>
        <v>0.17</v>
      </c>
      <c r="T184" s="56">
        <f t="shared" si="14"/>
        <v>0</v>
      </c>
    </row>
    <row r="185" spans="12:20" x14ac:dyDescent="0.2">
      <c r="L185" s="177"/>
      <c r="M185" s="185"/>
      <c r="N185" s="246"/>
      <c r="O185" s="186"/>
      <c r="P185" s="281"/>
      <c r="Q185" s="43"/>
      <c r="S185" s="273">
        <f t="shared" si="13"/>
        <v>0.17</v>
      </c>
      <c r="T185" s="56">
        <f t="shared" si="14"/>
        <v>0</v>
      </c>
    </row>
    <row r="186" spans="12:20" x14ac:dyDescent="0.2">
      <c r="L186" s="177"/>
      <c r="M186" s="185"/>
      <c r="N186" s="246"/>
      <c r="O186" s="186"/>
      <c r="P186" s="281"/>
      <c r="Q186" s="43"/>
      <c r="S186" s="273">
        <f t="shared" si="13"/>
        <v>0.17</v>
      </c>
      <c r="T186" s="56">
        <f t="shared" si="14"/>
        <v>0</v>
      </c>
    </row>
    <row r="187" spans="12:20" x14ac:dyDescent="0.2">
      <c r="L187" s="177"/>
      <c r="M187" s="185"/>
      <c r="N187" s="246"/>
      <c r="O187" s="186"/>
      <c r="P187" s="281"/>
      <c r="Q187" s="43"/>
      <c r="S187" s="273">
        <f t="shared" si="13"/>
        <v>0.17</v>
      </c>
      <c r="T187" s="56">
        <f t="shared" si="14"/>
        <v>0</v>
      </c>
    </row>
    <row r="188" spans="12:20" x14ac:dyDescent="0.2">
      <c r="L188" s="177"/>
      <c r="M188" s="185"/>
      <c r="N188" s="246"/>
      <c r="O188" s="186"/>
      <c r="P188" s="281"/>
      <c r="Q188" s="43"/>
      <c r="S188" s="273">
        <f t="shared" si="13"/>
        <v>0.17</v>
      </c>
      <c r="T188" s="56">
        <f t="shared" si="14"/>
        <v>0</v>
      </c>
    </row>
    <row r="189" spans="12:20" x14ac:dyDescent="0.2">
      <c r="L189" s="177"/>
      <c r="M189" s="185"/>
      <c r="N189" s="246"/>
      <c r="O189" s="186"/>
      <c r="P189" s="281"/>
      <c r="Q189" s="43"/>
      <c r="S189" s="273">
        <f t="shared" si="13"/>
        <v>0.17</v>
      </c>
      <c r="T189" s="56">
        <f t="shared" si="14"/>
        <v>0</v>
      </c>
    </row>
    <row r="190" spans="12:20" x14ac:dyDescent="0.2">
      <c r="L190" s="177"/>
      <c r="M190" s="185"/>
      <c r="N190" s="246"/>
      <c r="O190" s="186"/>
      <c r="P190" s="281"/>
      <c r="Q190" s="43"/>
      <c r="S190" s="273">
        <f t="shared" si="13"/>
        <v>0.17</v>
      </c>
      <c r="T190" s="56">
        <f t="shared" si="14"/>
        <v>0</v>
      </c>
    </row>
    <row r="191" spans="12:20" x14ac:dyDescent="0.2">
      <c r="L191" s="177"/>
      <c r="M191" s="185"/>
      <c r="N191" s="246"/>
      <c r="O191" s="186"/>
      <c r="P191" s="281"/>
      <c r="Q191" s="43"/>
      <c r="S191" s="273">
        <f t="shared" si="13"/>
        <v>0.17</v>
      </c>
      <c r="T191" s="56">
        <f t="shared" si="14"/>
        <v>0</v>
      </c>
    </row>
    <row r="192" spans="12:20" x14ac:dyDescent="0.2">
      <c r="L192" s="177"/>
      <c r="M192" s="185"/>
      <c r="N192" s="246"/>
      <c r="O192" s="186"/>
      <c r="P192" s="281"/>
      <c r="Q192" s="43"/>
      <c r="S192" s="273">
        <f t="shared" si="13"/>
        <v>0.17</v>
      </c>
      <c r="T192" s="56">
        <f t="shared" si="14"/>
        <v>0</v>
      </c>
    </row>
    <row r="193" spans="12:20" x14ac:dyDescent="0.2">
      <c r="L193" s="177"/>
      <c r="M193" s="185"/>
      <c r="N193" s="246"/>
      <c r="O193" s="186"/>
      <c r="P193" s="281"/>
      <c r="Q193" s="43"/>
      <c r="S193" s="273">
        <f t="shared" si="13"/>
        <v>0.17</v>
      </c>
      <c r="T193" s="56">
        <f t="shared" si="14"/>
        <v>0</v>
      </c>
    </row>
    <row r="194" spans="12:20" x14ac:dyDescent="0.2">
      <c r="L194" s="177"/>
      <c r="M194" s="185"/>
      <c r="N194" s="246"/>
      <c r="O194" s="186"/>
      <c r="P194" s="281"/>
      <c r="Q194" s="43"/>
      <c r="S194" s="273">
        <f t="shared" si="13"/>
        <v>0.17</v>
      </c>
      <c r="T194" s="56">
        <f t="shared" si="14"/>
        <v>0</v>
      </c>
    </row>
    <row r="195" spans="12:20" x14ac:dyDescent="0.2">
      <c r="L195" s="177"/>
      <c r="M195" s="185"/>
      <c r="N195" s="246"/>
      <c r="O195" s="186"/>
      <c r="P195" s="281"/>
      <c r="Q195" s="43"/>
      <c r="S195" s="273">
        <f t="shared" si="13"/>
        <v>0.17</v>
      </c>
      <c r="T195" s="56">
        <f t="shared" si="14"/>
        <v>0</v>
      </c>
    </row>
    <row r="196" spans="12:20" x14ac:dyDescent="0.2">
      <c r="L196" s="177"/>
      <c r="M196" s="185"/>
      <c r="N196" s="246"/>
      <c r="O196" s="186"/>
      <c r="P196" s="281"/>
      <c r="Q196" s="43"/>
      <c r="S196" s="273">
        <f t="shared" si="13"/>
        <v>0.17</v>
      </c>
      <c r="T196" s="56">
        <f t="shared" si="14"/>
        <v>0</v>
      </c>
    </row>
    <row r="197" spans="12:20" x14ac:dyDescent="0.2">
      <c r="L197" s="177"/>
      <c r="M197" s="185"/>
      <c r="N197" s="246"/>
      <c r="O197" s="186"/>
      <c r="P197" s="281"/>
      <c r="Q197" s="43"/>
      <c r="S197" s="273">
        <f t="shared" si="13"/>
        <v>0.17</v>
      </c>
      <c r="T197" s="56">
        <f t="shared" si="14"/>
        <v>0</v>
      </c>
    </row>
    <row r="198" spans="12:20" x14ac:dyDescent="0.2">
      <c r="L198" s="177"/>
      <c r="M198" s="185"/>
      <c r="N198" s="246"/>
      <c r="O198" s="186"/>
      <c r="P198" s="281"/>
      <c r="Q198" s="43"/>
      <c r="S198" s="273">
        <f t="shared" si="13"/>
        <v>0.17</v>
      </c>
      <c r="T198" s="56">
        <f t="shared" si="14"/>
        <v>0</v>
      </c>
    </row>
    <row r="199" spans="12:20" x14ac:dyDescent="0.2">
      <c r="L199" s="177"/>
      <c r="M199" s="185"/>
      <c r="N199" s="246"/>
      <c r="O199" s="186"/>
      <c r="P199" s="281"/>
      <c r="Q199" s="43"/>
      <c r="S199" s="273">
        <f t="shared" si="13"/>
        <v>0.17</v>
      </c>
      <c r="T199" s="56">
        <f t="shared" si="14"/>
        <v>0</v>
      </c>
    </row>
    <row r="200" spans="12:20" x14ac:dyDescent="0.2">
      <c r="L200" s="177"/>
      <c r="M200" s="185"/>
      <c r="N200" s="246"/>
      <c r="O200" s="186"/>
      <c r="P200" s="281"/>
      <c r="Q200" s="43"/>
      <c r="S200" s="273">
        <f t="shared" si="13"/>
        <v>0.17</v>
      </c>
      <c r="T200" s="56">
        <f t="shared" si="14"/>
        <v>0</v>
      </c>
    </row>
    <row r="201" spans="12:20" x14ac:dyDescent="0.2">
      <c r="L201" s="177"/>
      <c r="M201" s="185"/>
      <c r="N201" s="246"/>
      <c r="O201" s="186"/>
      <c r="P201" s="281"/>
      <c r="Q201" s="43"/>
      <c r="S201" s="273">
        <f t="shared" si="13"/>
        <v>0.17</v>
      </c>
      <c r="T201" s="56">
        <f t="shared" si="14"/>
        <v>0</v>
      </c>
    </row>
    <row r="202" spans="12:20" x14ac:dyDescent="0.2">
      <c r="L202" s="177"/>
      <c r="M202" s="185"/>
      <c r="N202" s="246"/>
      <c r="O202" s="186"/>
      <c r="P202" s="281"/>
      <c r="Q202" s="43"/>
      <c r="S202" s="273">
        <f t="shared" si="13"/>
        <v>0.17</v>
      </c>
      <c r="T202" s="56">
        <f t="shared" si="14"/>
        <v>0</v>
      </c>
    </row>
    <row r="203" spans="12:20" x14ac:dyDescent="0.2">
      <c r="L203" s="177"/>
      <c r="M203" s="185"/>
      <c r="N203" s="246"/>
      <c r="O203" s="186"/>
      <c r="P203" s="281"/>
      <c r="Q203" s="43"/>
      <c r="S203" s="273">
        <f t="shared" ref="S203:S266" si="15">$AG$2</f>
        <v>0.17</v>
      </c>
      <c r="T203" s="56">
        <f t="shared" ref="T203:T266" si="16">IF(M203=$AC$10,N203-N203/(1+S203),0)</f>
        <v>0</v>
      </c>
    </row>
    <row r="204" spans="12:20" x14ac:dyDescent="0.2">
      <c r="L204" s="177"/>
      <c r="M204" s="185"/>
      <c r="N204" s="246"/>
      <c r="O204" s="186"/>
      <c r="P204" s="281"/>
      <c r="Q204" s="43"/>
      <c r="S204" s="273">
        <f t="shared" si="15"/>
        <v>0.17</v>
      </c>
      <c r="T204" s="56">
        <f t="shared" si="16"/>
        <v>0</v>
      </c>
    </row>
    <row r="205" spans="12:20" x14ac:dyDescent="0.2">
      <c r="L205" s="177"/>
      <c r="M205" s="185"/>
      <c r="N205" s="246"/>
      <c r="O205" s="186"/>
      <c r="P205" s="281"/>
      <c r="Q205" s="43"/>
      <c r="S205" s="273">
        <f t="shared" si="15"/>
        <v>0.17</v>
      </c>
      <c r="T205" s="56">
        <f t="shared" si="16"/>
        <v>0</v>
      </c>
    </row>
    <row r="206" spans="12:20" x14ac:dyDescent="0.2">
      <c r="L206" s="177"/>
      <c r="M206" s="185"/>
      <c r="N206" s="246"/>
      <c r="O206" s="186"/>
      <c r="P206" s="281"/>
      <c r="Q206" s="43"/>
      <c r="S206" s="273">
        <f t="shared" si="15"/>
        <v>0.17</v>
      </c>
      <c r="T206" s="56">
        <f t="shared" si="16"/>
        <v>0</v>
      </c>
    </row>
    <row r="207" spans="12:20" x14ac:dyDescent="0.2">
      <c r="L207" s="177"/>
      <c r="M207" s="185"/>
      <c r="N207" s="246"/>
      <c r="O207" s="186"/>
      <c r="P207" s="281"/>
      <c r="Q207" s="43"/>
      <c r="S207" s="273">
        <f t="shared" si="15"/>
        <v>0.17</v>
      </c>
      <c r="T207" s="56">
        <f t="shared" si="16"/>
        <v>0</v>
      </c>
    </row>
    <row r="208" spans="12:20" x14ac:dyDescent="0.2">
      <c r="L208" s="177"/>
      <c r="M208" s="185"/>
      <c r="N208" s="246"/>
      <c r="O208" s="186"/>
      <c r="P208" s="281"/>
      <c r="Q208" s="43"/>
      <c r="S208" s="273">
        <f t="shared" si="15"/>
        <v>0.17</v>
      </c>
      <c r="T208" s="56">
        <f t="shared" si="16"/>
        <v>0</v>
      </c>
    </row>
    <row r="209" spans="12:20" x14ac:dyDescent="0.2">
      <c r="L209" s="177"/>
      <c r="M209" s="185"/>
      <c r="N209" s="246"/>
      <c r="O209" s="186"/>
      <c r="P209" s="281"/>
      <c r="Q209" s="43"/>
      <c r="S209" s="273">
        <f t="shared" si="15"/>
        <v>0.17</v>
      </c>
      <c r="T209" s="56">
        <f t="shared" si="16"/>
        <v>0</v>
      </c>
    </row>
    <row r="210" spans="12:20" x14ac:dyDescent="0.2">
      <c r="L210" s="177"/>
      <c r="M210" s="185"/>
      <c r="N210" s="246"/>
      <c r="O210" s="186"/>
      <c r="P210" s="281"/>
      <c r="Q210" s="43"/>
      <c r="S210" s="273">
        <f t="shared" si="15"/>
        <v>0.17</v>
      </c>
      <c r="T210" s="56">
        <f t="shared" si="16"/>
        <v>0</v>
      </c>
    </row>
    <row r="211" spans="12:20" x14ac:dyDescent="0.2">
      <c r="L211" s="177"/>
      <c r="M211" s="185"/>
      <c r="N211" s="246"/>
      <c r="O211" s="186"/>
      <c r="P211" s="281"/>
      <c r="Q211" s="43"/>
      <c r="S211" s="273">
        <f t="shared" si="15"/>
        <v>0.17</v>
      </c>
      <c r="T211" s="56">
        <f t="shared" si="16"/>
        <v>0</v>
      </c>
    </row>
    <row r="212" spans="12:20" x14ac:dyDescent="0.2">
      <c r="L212" s="177"/>
      <c r="M212" s="185"/>
      <c r="N212" s="246"/>
      <c r="O212" s="186"/>
      <c r="P212" s="281"/>
      <c r="Q212" s="43"/>
      <c r="S212" s="273">
        <f t="shared" si="15"/>
        <v>0.17</v>
      </c>
      <c r="T212" s="56">
        <f t="shared" si="16"/>
        <v>0</v>
      </c>
    </row>
    <row r="213" spans="12:20" x14ac:dyDescent="0.2">
      <c r="L213" s="188"/>
      <c r="M213" s="185"/>
      <c r="N213" s="246"/>
      <c r="O213" s="185"/>
      <c r="P213" s="281"/>
      <c r="Q213" s="43"/>
      <c r="S213" s="273">
        <f t="shared" si="15"/>
        <v>0.17</v>
      </c>
      <c r="T213" s="56">
        <f t="shared" si="16"/>
        <v>0</v>
      </c>
    </row>
    <row r="214" spans="12:20" x14ac:dyDescent="0.2">
      <c r="L214" s="177"/>
      <c r="M214" s="185"/>
      <c r="N214" s="246"/>
      <c r="O214" s="186"/>
      <c r="P214" s="281"/>
      <c r="Q214" s="43"/>
      <c r="S214" s="273">
        <f t="shared" si="15"/>
        <v>0.17</v>
      </c>
      <c r="T214" s="56">
        <f t="shared" si="16"/>
        <v>0</v>
      </c>
    </row>
    <row r="215" spans="12:20" x14ac:dyDescent="0.2">
      <c r="L215" s="177"/>
      <c r="M215" s="185"/>
      <c r="N215" s="246"/>
      <c r="O215" s="186"/>
      <c r="P215" s="281"/>
      <c r="Q215" s="43"/>
      <c r="S215" s="273">
        <f t="shared" si="15"/>
        <v>0.17</v>
      </c>
      <c r="T215" s="56">
        <f t="shared" si="16"/>
        <v>0</v>
      </c>
    </row>
    <row r="216" spans="12:20" x14ac:dyDescent="0.2">
      <c r="L216" s="177"/>
      <c r="M216" s="185"/>
      <c r="N216" s="246"/>
      <c r="O216" s="186"/>
      <c r="P216" s="281"/>
      <c r="Q216" s="43"/>
      <c r="S216" s="273">
        <f t="shared" si="15"/>
        <v>0.17</v>
      </c>
      <c r="T216" s="56">
        <f t="shared" si="16"/>
        <v>0</v>
      </c>
    </row>
    <row r="217" spans="12:20" x14ac:dyDescent="0.2">
      <c r="L217" s="177"/>
      <c r="M217" s="185"/>
      <c r="N217" s="246"/>
      <c r="O217" s="186"/>
      <c r="P217" s="281"/>
      <c r="Q217" s="43"/>
      <c r="S217" s="273">
        <f t="shared" si="15"/>
        <v>0.17</v>
      </c>
      <c r="T217" s="56">
        <f t="shared" si="16"/>
        <v>0</v>
      </c>
    </row>
    <row r="218" spans="12:20" x14ac:dyDescent="0.2">
      <c r="L218" s="177"/>
      <c r="M218" s="185"/>
      <c r="N218" s="246"/>
      <c r="O218" s="186"/>
      <c r="P218" s="281"/>
      <c r="Q218" s="43"/>
      <c r="S218" s="273">
        <f t="shared" si="15"/>
        <v>0.17</v>
      </c>
      <c r="T218" s="56">
        <f t="shared" si="16"/>
        <v>0</v>
      </c>
    </row>
    <row r="219" spans="12:20" x14ac:dyDescent="0.2">
      <c r="L219" s="177"/>
      <c r="M219" s="185"/>
      <c r="N219" s="246"/>
      <c r="O219" s="186"/>
      <c r="P219" s="281"/>
      <c r="Q219" s="43"/>
      <c r="S219" s="273">
        <f t="shared" si="15"/>
        <v>0.17</v>
      </c>
      <c r="T219" s="56">
        <f t="shared" si="16"/>
        <v>0</v>
      </c>
    </row>
    <row r="220" spans="12:20" x14ac:dyDescent="0.2">
      <c r="L220" s="177"/>
      <c r="M220" s="185"/>
      <c r="N220" s="246"/>
      <c r="O220" s="186"/>
      <c r="P220" s="281"/>
      <c r="Q220" s="43"/>
      <c r="S220" s="273">
        <f t="shared" si="15"/>
        <v>0.17</v>
      </c>
      <c r="T220" s="56">
        <f t="shared" si="16"/>
        <v>0</v>
      </c>
    </row>
    <row r="221" spans="12:20" x14ac:dyDescent="0.2">
      <c r="L221" s="177"/>
      <c r="M221" s="185"/>
      <c r="N221" s="246"/>
      <c r="O221" s="186"/>
      <c r="P221" s="281"/>
      <c r="Q221" s="43"/>
      <c r="S221" s="273">
        <f t="shared" si="15"/>
        <v>0.17</v>
      </c>
      <c r="T221" s="56">
        <f t="shared" si="16"/>
        <v>0</v>
      </c>
    </row>
    <row r="222" spans="12:20" x14ac:dyDescent="0.2">
      <c r="L222" s="177"/>
      <c r="M222" s="185"/>
      <c r="N222" s="246"/>
      <c r="O222" s="186"/>
      <c r="P222" s="281"/>
      <c r="Q222" s="43"/>
      <c r="S222" s="273">
        <f t="shared" si="15"/>
        <v>0.17</v>
      </c>
      <c r="T222" s="56">
        <f t="shared" si="16"/>
        <v>0</v>
      </c>
    </row>
    <row r="223" spans="12:20" x14ac:dyDescent="0.2">
      <c r="L223" s="177"/>
      <c r="M223" s="185"/>
      <c r="N223" s="246"/>
      <c r="O223" s="186"/>
      <c r="P223" s="281"/>
      <c r="Q223" s="43"/>
      <c r="S223" s="273">
        <f t="shared" si="15"/>
        <v>0.17</v>
      </c>
      <c r="T223" s="56">
        <f t="shared" si="16"/>
        <v>0</v>
      </c>
    </row>
    <row r="224" spans="12:20" x14ac:dyDescent="0.2">
      <c r="L224" s="177"/>
      <c r="M224" s="185"/>
      <c r="N224" s="246"/>
      <c r="O224" s="186"/>
      <c r="P224" s="281"/>
      <c r="Q224" s="43"/>
      <c r="S224" s="273">
        <f t="shared" si="15"/>
        <v>0.17</v>
      </c>
      <c r="T224" s="56">
        <f t="shared" si="16"/>
        <v>0</v>
      </c>
    </row>
    <row r="225" spans="12:20" x14ac:dyDescent="0.2">
      <c r="L225" s="177"/>
      <c r="M225" s="185"/>
      <c r="N225" s="246"/>
      <c r="O225" s="186"/>
      <c r="P225" s="281"/>
      <c r="Q225" s="43"/>
      <c r="S225" s="273">
        <f t="shared" si="15"/>
        <v>0.17</v>
      </c>
      <c r="T225" s="56">
        <f t="shared" si="16"/>
        <v>0</v>
      </c>
    </row>
    <row r="226" spans="12:20" x14ac:dyDescent="0.2">
      <c r="L226" s="177"/>
      <c r="M226" s="185"/>
      <c r="N226" s="246"/>
      <c r="O226" s="186"/>
      <c r="P226" s="281"/>
      <c r="Q226" s="43"/>
      <c r="S226" s="273">
        <f t="shared" si="15"/>
        <v>0.17</v>
      </c>
      <c r="T226" s="56">
        <f t="shared" si="16"/>
        <v>0</v>
      </c>
    </row>
    <row r="227" spans="12:20" x14ac:dyDescent="0.2">
      <c r="L227" s="177"/>
      <c r="M227" s="185"/>
      <c r="N227" s="246"/>
      <c r="O227" s="186"/>
      <c r="P227" s="281"/>
      <c r="Q227" s="43"/>
      <c r="S227" s="273">
        <f t="shared" si="15"/>
        <v>0.17</v>
      </c>
      <c r="T227" s="56">
        <f t="shared" si="16"/>
        <v>0</v>
      </c>
    </row>
    <row r="228" spans="12:20" x14ac:dyDescent="0.2">
      <c r="L228" s="177"/>
      <c r="M228" s="185"/>
      <c r="N228" s="246"/>
      <c r="O228" s="186"/>
      <c r="P228" s="281"/>
      <c r="Q228" s="43"/>
      <c r="S228" s="273">
        <f t="shared" si="15"/>
        <v>0.17</v>
      </c>
      <c r="T228" s="56">
        <f t="shared" si="16"/>
        <v>0</v>
      </c>
    </row>
    <row r="229" spans="12:20" x14ac:dyDescent="0.2">
      <c r="L229" s="177"/>
      <c r="M229" s="185"/>
      <c r="N229" s="246"/>
      <c r="O229" s="186"/>
      <c r="P229" s="281"/>
      <c r="Q229" s="43"/>
      <c r="S229" s="273">
        <f t="shared" si="15"/>
        <v>0.17</v>
      </c>
      <c r="T229" s="56">
        <f t="shared" si="16"/>
        <v>0</v>
      </c>
    </row>
    <row r="230" spans="12:20" x14ac:dyDescent="0.2">
      <c r="L230" s="177"/>
      <c r="M230" s="185"/>
      <c r="N230" s="246"/>
      <c r="O230" s="186"/>
      <c r="P230" s="281"/>
      <c r="Q230" s="43"/>
      <c r="S230" s="273">
        <f t="shared" si="15"/>
        <v>0.17</v>
      </c>
      <c r="T230" s="56">
        <f t="shared" si="16"/>
        <v>0</v>
      </c>
    </row>
    <row r="231" spans="12:20" x14ac:dyDescent="0.2">
      <c r="L231" s="177"/>
      <c r="M231" s="185"/>
      <c r="N231" s="246"/>
      <c r="O231" s="186"/>
      <c r="P231" s="281"/>
      <c r="Q231" s="43"/>
      <c r="S231" s="273">
        <f t="shared" si="15"/>
        <v>0.17</v>
      </c>
      <c r="T231" s="56">
        <f t="shared" si="16"/>
        <v>0</v>
      </c>
    </row>
    <row r="232" spans="12:20" x14ac:dyDescent="0.2">
      <c r="L232" s="177"/>
      <c r="M232" s="185"/>
      <c r="N232" s="246"/>
      <c r="O232" s="186"/>
      <c r="P232" s="281"/>
      <c r="Q232" s="43"/>
      <c r="S232" s="273">
        <f t="shared" si="15"/>
        <v>0.17</v>
      </c>
      <c r="T232" s="56">
        <f t="shared" si="16"/>
        <v>0</v>
      </c>
    </row>
    <row r="233" spans="12:20" x14ac:dyDescent="0.2">
      <c r="L233" s="177"/>
      <c r="M233" s="185"/>
      <c r="N233" s="246"/>
      <c r="O233" s="186"/>
      <c r="P233" s="281"/>
      <c r="Q233" s="43"/>
      <c r="S233" s="273">
        <f t="shared" si="15"/>
        <v>0.17</v>
      </c>
      <c r="T233" s="56">
        <f t="shared" si="16"/>
        <v>0</v>
      </c>
    </row>
    <row r="234" spans="12:20" x14ac:dyDescent="0.2">
      <c r="L234" s="177"/>
      <c r="M234" s="185"/>
      <c r="N234" s="246"/>
      <c r="O234" s="186"/>
      <c r="P234" s="281"/>
      <c r="Q234" s="43"/>
      <c r="S234" s="273">
        <f t="shared" si="15"/>
        <v>0.17</v>
      </c>
      <c r="T234" s="56">
        <f t="shared" si="16"/>
        <v>0</v>
      </c>
    </row>
    <row r="235" spans="12:20" x14ac:dyDescent="0.2">
      <c r="L235" s="177"/>
      <c r="M235" s="185"/>
      <c r="N235" s="246"/>
      <c r="O235" s="186"/>
      <c r="P235" s="281"/>
      <c r="Q235" s="43"/>
      <c r="S235" s="273">
        <f t="shared" si="15"/>
        <v>0.17</v>
      </c>
      <c r="T235" s="56">
        <f t="shared" si="16"/>
        <v>0</v>
      </c>
    </row>
    <row r="236" spans="12:20" x14ac:dyDescent="0.2">
      <c r="L236" s="177"/>
      <c r="M236" s="185"/>
      <c r="N236" s="246"/>
      <c r="O236" s="186"/>
      <c r="P236" s="281"/>
      <c r="Q236" s="43"/>
      <c r="S236" s="273">
        <f t="shared" si="15"/>
        <v>0.17</v>
      </c>
      <c r="T236" s="56">
        <f t="shared" si="16"/>
        <v>0</v>
      </c>
    </row>
    <row r="237" spans="12:20" x14ac:dyDescent="0.2">
      <c r="L237" s="177"/>
      <c r="M237" s="185"/>
      <c r="N237" s="246"/>
      <c r="O237" s="186"/>
      <c r="P237" s="281"/>
      <c r="Q237" s="43"/>
      <c r="S237" s="273">
        <f t="shared" si="15"/>
        <v>0.17</v>
      </c>
      <c r="T237" s="56">
        <f t="shared" si="16"/>
        <v>0</v>
      </c>
    </row>
    <row r="238" spans="12:20" x14ac:dyDescent="0.2">
      <c r="L238" s="177"/>
      <c r="M238" s="185"/>
      <c r="N238" s="246"/>
      <c r="O238" s="186"/>
      <c r="P238" s="281"/>
      <c r="Q238" s="43"/>
      <c r="S238" s="273">
        <f t="shared" si="15"/>
        <v>0.17</v>
      </c>
      <c r="T238" s="56">
        <f t="shared" si="16"/>
        <v>0</v>
      </c>
    </row>
    <row r="239" spans="12:20" x14ac:dyDescent="0.2">
      <c r="L239" s="177"/>
      <c r="M239" s="185"/>
      <c r="N239" s="246"/>
      <c r="O239" s="186"/>
      <c r="P239" s="281"/>
      <c r="Q239" s="43"/>
      <c r="S239" s="273">
        <f t="shared" si="15"/>
        <v>0.17</v>
      </c>
      <c r="T239" s="56">
        <f t="shared" si="16"/>
        <v>0</v>
      </c>
    </row>
    <row r="240" spans="12:20" x14ac:dyDescent="0.2">
      <c r="L240" s="177"/>
      <c r="M240" s="185"/>
      <c r="N240" s="246"/>
      <c r="O240" s="186"/>
      <c r="P240" s="281"/>
      <c r="Q240" s="43"/>
      <c r="S240" s="273">
        <f t="shared" si="15"/>
        <v>0.17</v>
      </c>
      <c r="T240" s="56">
        <f t="shared" si="16"/>
        <v>0</v>
      </c>
    </row>
    <row r="241" spans="12:20" x14ac:dyDescent="0.2">
      <c r="L241" s="177"/>
      <c r="M241" s="185"/>
      <c r="N241" s="246"/>
      <c r="O241" s="186"/>
      <c r="P241" s="281"/>
      <c r="Q241" s="43"/>
      <c r="S241" s="273">
        <f t="shared" si="15"/>
        <v>0.17</v>
      </c>
      <c r="T241" s="56">
        <f t="shared" si="16"/>
        <v>0</v>
      </c>
    </row>
    <row r="242" spans="12:20" x14ac:dyDescent="0.2">
      <c r="L242" s="177"/>
      <c r="M242" s="185"/>
      <c r="N242" s="246"/>
      <c r="O242" s="186"/>
      <c r="P242" s="281"/>
      <c r="Q242" s="43"/>
      <c r="S242" s="273">
        <f t="shared" si="15"/>
        <v>0.17</v>
      </c>
      <c r="T242" s="56">
        <f t="shared" si="16"/>
        <v>0</v>
      </c>
    </row>
    <row r="243" spans="12:20" x14ac:dyDescent="0.2">
      <c r="L243" s="177"/>
      <c r="M243" s="185"/>
      <c r="N243" s="246"/>
      <c r="O243" s="186"/>
      <c r="P243" s="281"/>
      <c r="Q243" s="43"/>
      <c r="S243" s="273">
        <f t="shared" si="15"/>
        <v>0.17</v>
      </c>
      <c r="T243" s="56">
        <f t="shared" si="16"/>
        <v>0</v>
      </c>
    </row>
    <row r="244" spans="12:20" x14ac:dyDescent="0.2">
      <c r="L244" s="177"/>
      <c r="M244" s="185"/>
      <c r="N244" s="246"/>
      <c r="O244" s="186"/>
      <c r="P244" s="281"/>
      <c r="Q244" s="43"/>
      <c r="S244" s="273">
        <f t="shared" si="15"/>
        <v>0.17</v>
      </c>
      <c r="T244" s="56">
        <f t="shared" si="16"/>
        <v>0</v>
      </c>
    </row>
    <row r="245" spans="12:20" x14ac:dyDescent="0.2">
      <c r="L245" s="177"/>
      <c r="M245" s="185"/>
      <c r="N245" s="246"/>
      <c r="O245" s="186"/>
      <c r="P245" s="281"/>
      <c r="Q245" s="43"/>
      <c r="S245" s="273">
        <f t="shared" si="15"/>
        <v>0.17</v>
      </c>
      <c r="T245" s="56">
        <f t="shared" si="16"/>
        <v>0</v>
      </c>
    </row>
    <row r="246" spans="12:20" x14ac:dyDescent="0.2">
      <c r="L246" s="177"/>
      <c r="M246" s="185"/>
      <c r="N246" s="246"/>
      <c r="O246" s="186"/>
      <c r="P246" s="281"/>
      <c r="Q246" s="43"/>
      <c r="S246" s="273">
        <f t="shared" si="15"/>
        <v>0.17</v>
      </c>
      <c r="T246" s="56">
        <f t="shared" si="16"/>
        <v>0</v>
      </c>
    </row>
    <row r="247" spans="12:20" x14ac:dyDescent="0.2">
      <c r="L247" s="188"/>
      <c r="M247" s="185"/>
      <c r="N247" s="246"/>
      <c r="O247" s="185"/>
      <c r="P247" s="281"/>
      <c r="Q247" s="43"/>
      <c r="S247" s="273">
        <f t="shared" si="15"/>
        <v>0.17</v>
      </c>
      <c r="T247" s="56">
        <f t="shared" si="16"/>
        <v>0</v>
      </c>
    </row>
    <row r="248" spans="12:20" x14ac:dyDescent="0.2">
      <c r="L248" s="177"/>
      <c r="M248" s="185"/>
      <c r="N248" s="246"/>
      <c r="O248" s="186"/>
      <c r="P248" s="281"/>
      <c r="Q248" s="43"/>
      <c r="S248" s="273">
        <f t="shared" si="15"/>
        <v>0.17</v>
      </c>
      <c r="T248" s="56">
        <f t="shared" si="16"/>
        <v>0</v>
      </c>
    </row>
    <row r="249" spans="12:20" x14ac:dyDescent="0.2">
      <c r="L249" s="177"/>
      <c r="M249" s="185"/>
      <c r="N249" s="246"/>
      <c r="O249" s="186"/>
      <c r="P249" s="281"/>
      <c r="Q249" s="43"/>
      <c r="S249" s="273">
        <f t="shared" si="15"/>
        <v>0.17</v>
      </c>
      <c r="T249" s="56">
        <f t="shared" si="16"/>
        <v>0</v>
      </c>
    </row>
    <row r="250" spans="12:20" x14ac:dyDescent="0.2">
      <c r="L250" s="177"/>
      <c r="M250" s="185"/>
      <c r="N250" s="246"/>
      <c r="O250" s="186"/>
      <c r="P250" s="281"/>
      <c r="Q250" s="43"/>
      <c r="S250" s="273">
        <f t="shared" si="15"/>
        <v>0.17</v>
      </c>
      <c r="T250" s="56">
        <f t="shared" si="16"/>
        <v>0</v>
      </c>
    </row>
    <row r="251" spans="12:20" x14ac:dyDescent="0.2">
      <c r="L251" s="177"/>
      <c r="M251" s="185"/>
      <c r="N251" s="246"/>
      <c r="O251" s="186"/>
      <c r="P251" s="281"/>
      <c r="Q251" s="43"/>
      <c r="S251" s="273">
        <f t="shared" si="15"/>
        <v>0.17</v>
      </c>
      <c r="T251" s="56">
        <f t="shared" si="16"/>
        <v>0</v>
      </c>
    </row>
    <row r="252" spans="12:20" x14ac:dyDescent="0.2">
      <c r="L252" s="177"/>
      <c r="M252" s="185"/>
      <c r="N252" s="246"/>
      <c r="O252" s="186"/>
      <c r="P252" s="281"/>
      <c r="Q252" s="43"/>
      <c r="S252" s="273">
        <f t="shared" si="15"/>
        <v>0.17</v>
      </c>
      <c r="T252" s="56">
        <f t="shared" si="16"/>
        <v>0</v>
      </c>
    </row>
    <row r="253" spans="12:20" x14ac:dyDescent="0.2">
      <c r="L253" s="177"/>
      <c r="M253" s="185"/>
      <c r="N253" s="246"/>
      <c r="O253" s="186"/>
      <c r="P253" s="281"/>
      <c r="Q253" s="43"/>
      <c r="S253" s="273">
        <f t="shared" si="15"/>
        <v>0.17</v>
      </c>
      <c r="T253" s="56">
        <f t="shared" si="16"/>
        <v>0</v>
      </c>
    </row>
    <row r="254" spans="12:20" x14ac:dyDescent="0.2">
      <c r="L254" s="177"/>
      <c r="M254" s="185"/>
      <c r="N254" s="246"/>
      <c r="O254" s="186"/>
      <c r="P254" s="281"/>
      <c r="Q254" s="43"/>
      <c r="S254" s="273">
        <f t="shared" si="15"/>
        <v>0.17</v>
      </c>
      <c r="T254" s="56">
        <f t="shared" si="16"/>
        <v>0</v>
      </c>
    </row>
    <row r="255" spans="12:20" x14ac:dyDescent="0.2">
      <c r="L255" s="177"/>
      <c r="M255" s="185"/>
      <c r="N255" s="246"/>
      <c r="O255" s="186"/>
      <c r="P255" s="281"/>
      <c r="Q255" s="43"/>
      <c r="S255" s="273">
        <f t="shared" si="15"/>
        <v>0.17</v>
      </c>
      <c r="T255" s="56">
        <f t="shared" si="16"/>
        <v>0</v>
      </c>
    </row>
    <row r="256" spans="12:20" x14ac:dyDescent="0.2">
      <c r="L256" s="177"/>
      <c r="M256" s="185"/>
      <c r="N256" s="246"/>
      <c r="O256" s="186"/>
      <c r="P256" s="281"/>
      <c r="Q256" s="43"/>
      <c r="S256" s="273">
        <f t="shared" si="15"/>
        <v>0.17</v>
      </c>
      <c r="T256" s="56">
        <f t="shared" si="16"/>
        <v>0</v>
      </c>
    </row>
    <row r="257" spans="12:20" x14ac:dyDescent="0.2">
      <c r="L257" s="177"/>
      <c r="M257" s="185"/>
      <c r="N257" s="246"/>
      <c r="O257" s="186"/>
      <c r="P257" s="281"/>
      <c r="Q257" s="43"/>
      <c r="S257" s="273">
        <f t="shared" si="15"/>
        <v>0.17</v>
      </c>
      <c r="T257" s="56">
        <f t="shared" si="16"/>
        <v>0</v>
      </c>
    </row>
    <row r="258" spans="12:20" x14ac:dyDescent="0.2">
      <c r="L258" s="177"/>
      <c r="M258" s="185"/>
      <c r="N258" s="246"/>
      <c r="O258" s="186"/>
      <c r="P258" s="281"/>
      <c r="Q258" s="43"/>
      <c r="S258" s="273">
        <f t="shared" si="15"/>
        <v>0.17</v>
      </c>
      <c r="T258" s="56">
        <f t="shared" si="16"/>
        <v>0</v>
      </c>
    </row>
    <row r="259" spans="12:20" x14ac:dyDescent="0.2">
      <c r="L259" s="177"/>
      <c r="M259" s="185"/>
      <c r="N259" s="246"/>
      <c r="O259" s="186"/>
      <c r="P259" s="281"/>
      <c r="Q259" s="43"/>
      <c r="S259" s="273">
        <f t="shared" si="15"/>
        <v>0.17</v>
      </c>
      <c r="T259" s="56">
        <f t="shared" si="16"/>
        <v>0</v>
      </c>
    </row>
    <row r="260" spans="12:20" x14ac:dyDescent="0.2">
      <c r="L260" s="177"/>
      <c r="M260" s="185"/>
      <c r="N260" s="246"/>
      <c r="O260" s="186"/>
      <c r="P260" s="281"/>
      <c r="Q260" s="43"/>
      <c r="S260" s="273">
        <f t="shared" si="15"/>
        <v>0.17</v>
      </c>
      <c r="T260" s="56">
        <f t="shared" si="16"/>
        <v>0</v>
      </c>
    </row>
    <row r="261" spans="12:20" x14ac:dyDescent="0.2">
      <c r="L261" s="177"/>
      <c r="M261" s="185"/>
      <c r="N261" s="246"/>
      <c r="O261" s="186"/>
      <c r="P261" s="281"/>
      <c r="Q261" s="43"/>
      <c r="S261" s="273">
        <f t="shared" si="15"/>
        <v>0.17</v>
      </c>
      <c r="T261" s="56">
        <f t="shared" si="16"/>
        <v>0</v>
      </c>
    </row>
    <row r="262" spans="12:20" x14ac:dyDescent="0.2">
      <c r="L262" s="177"/>
      <c r="M262" s="185"/>
      <c r="N262" s="246"/>
      <c r="O262" s="186"/>
      <c r="P262" s="281"/>
      <c r="Q262" s="43"/>
      <c r="S262" s="273">
        <f t="shared" si="15"/>
        <v>0.17</v>
      </c>
      <c r="T262" s="56">
        <f t="shared" si="16"/>
        <v>0</v>
      </c>
    </row>
    <row r="263" spans="12:20" x14ac:dyDescent="0.2">
      <c r="L263" s="177"/>
      <c r="M263" s="185"/>
      <c r="N263" s="246"/>
      <c r="O263" s="186"/>
      <c r="P263" s="281"/>
      <c r="Q263" s="43"/>
      <c r="S263" s="273">
        <f t="shared" si="15"/>
        <v>0.17</v>
      </c>
      <c r="T263" s="56">
        <f t="shared" si="16"/>
        <v>0</v>
      </c>
    </row>
    <row r="264" spans="12:20" x14ac:dyDescent="0.2">
      <c r="L264" s="177"/>
      <c r="M264" s="185"/>
      <c r="N264" s="246"/>
      <c r="O264" s="186"/>
      <c r="P264" s="281"/>
      <c r="Q264" s="43"/>
      <c r="S264" s="273">
        <f t="shared" si="15"/>
        <v>0.17</v>
      </c>
      <c r="T264" s="56">
        <f t="shared" si="16"/>
        <v>0</v>
      </c>
    </row>
    <row r="265" spans="12:20" x14ac:dyDescent="0.2">
      <c r="L265" s="177"/>
      <c r="M265" s="185"/>
      <c r="N265" s="246"/>
      <c r="O265" s="186"/>
      <c r="P265" s="281"/>
      <c r="Q265" s="43"/>
      <c r="S265" s="273">
        <f t="shared" si="15"/>
        <v>0.17</v>
      </c>
      <c r="T265" s="56">
        <f t="shared" si="16"/>
        <v>0</v>
      </c>
    </row>
    <row r="266" spans="12:20" x14ac:dyDescent="0.2">
      <c r="L266" s="177"/>
      <c r="M266" s="185"/>
      <c r="N266" s="246"/>
      <c r="O266" s="186"/>
      <c r="P266" s="281"/>
      <c r="Q266" s="43"/>
      <c r="S266" s="273">
        <f t="shared" si="15"/>
        <v>0.17</v>
      </c>
      <c r="T266" s="56">
        <f t="shared" si="16"/>
        <v>0</v>
      </c>
    </row>
    <row r="267" spans="12:20" x14ac:dyDescent="0.2">
      <c r="L267" s="177"/>
      <c r="M267" s="185"/>
      <c r="N267" s="246"/>
      <c r="O267" s="186"/>
      <c r="P267" s="281"/>
      <c r="Q267" s="43"/>
      <c r="S267" s="273">
        <f t="shared" ref="S267:S298" si="17">$AG$2</f>
        <v>0.17</v>
      </c>
      <c r="T267" s="56">
        <f t="shared" ref="T267:T298" si="18">IF(M267=$AC$10,N267-N267/(1+S267),0)</f>
        <v>0</v>
      </c>
    </row>
    <row r="268" spans="12:20" x14ac:dyDescent="0.2">
      <c r="L268" s="177"/>
      <c r="M268" s="185"/>
      <c r="N268" s="246"/>
      <c r="O268" s="186"/>
      <c r="P268" s="281"/>
      <c r="Q268" s="43"/>
      <c r="S268" s="273">
        <f t="shared" si="17"/>
        <v>0.17</v>
      </c>
      <c r="T268" s="56">
        <f t="shared" si="18"/>
        <v>0</v>
      </c>
    </row>
    <row r="269" spans="12:20" x14ac:dyDescent="0.2">
      <c r="L269" s="177"/>
      <c r="M269" s="185"/>
      <c r="N269" s="246"/>
      <c r="O269" s="186"/>
      <c r="P269" s="281"/>
      <c r="Q269" s="43"/>
      <c r="S269" s="273">
        <f t="shared" si="17"/>
        <v>0.17</v>
      </c>
      <c r="T269" s="56">
        <f t="shared" si="18"/>
        <v>0</v>
      </c>
    </row>
    <row r="270" spans="12:20" x14ac:dyDescent="0.2">
      <c r="L270" s="177"/>
      <c r="M270" s="185"/>
      <c r="N270" s="246"/>
      <c r="O270" s="186"/>
      <c r="P270" s="281"/>
      <c r="Q270" s="43"/>
      <c r="S270" s="273">
        <f t="shared" si="17"/>
        <v>0.17</v>
      </c>
      <c r="T270" s="56">
        <f t="shared" si="18"/>
        <v>0</v>
      </c>
    </row>
    <row r="271" spans="12:20" x14ac:dyDescent="0.2">
      <c r="L271" s="177"/>
      <c r="M271" s="185"/>
      <c r="N271" s="246"/>
      <c r="O271" s="186"/>
      <c r="P271" s="281"/>
      <c r="Q271" s="43"/>
      <c r="S271" s="273">
        <f t="shared" si="17"/>
        <v>0.17</v>
      </c>
      <c r="T271" s="56">
        <f t="shared" si="18"/>
        <v>0</v>
      </c>
    </row>
    <row r="272" spans="12:20" x14ac:dyDescent="0.2">
      <c r="L272" s="177"/>
      <c r="M272" s="185"/>
      <c r="N272" s="246"/>
      <c r="O272" s="186"/>
      <c r="P272" s="281"/>
      <c r="Q272" s="43"/>
      <c r="S272" s="273">
        <f t="shared" si="17"/>
        <v>0.17</v>
      </c>
      <c r="T272" s="56">
        <f t="shared" si="18"/>
        <v>0</v>
      </c>
    </row>
    <row r="273" spans="12:20" x14ac:dyDescent="0.2">
      <c r="L273" s="177"/>
      <c r="M273" s="185"/>
      <c r="N273" s="246"/>
      <c r="O273" s="186"/>
      <c r="P273" s="281"/>
      <c r="Q273" s="43"/>
      <c r="S273" s="273">
        <f t="shared" si="17"/>
        <v>0.17</v>
      </c>
      <c r="T273" s="56">
        <f t="shared" si="18"/>
        <v>0</v>
      </c>
    </row>
    <row r="274" spans="12:20" x14ac:dyDescent="0.2">
      <c r="L274" s="177"/>
      <c r="M274" s="185"/>
      <c r="N274" s="246"/>
      <c r="O274" s="186"/>
      <c r="P274" s="281"/>
      <c r="Q274" s="43"/>
      <c r="S274" s="273">
        <f t="shared" si="17"/>
        <v>0.17</v>
      </c>
      <c r="T274" s="56">
        <f t="shared" si="18"/>
        <v>0</v>
      </c>
    </row>
    <row r="275" spans="12:20" x14ac:dyDescent="0.2">
      <c r="L275" s="177"/>
      <c r="M275" s="185"/>
      <c r="N275" s="246"/>
      <c r="O275" s="186"/>
      <c r="P275" s="281"/>
      <c r="Q275" s="43"/>
      <c r="S275" s="273">
        <f t="shared" si="17"/>
        <v>0.17</v>
      </c>
      <c r="T275" s="56">
        <f t="shared" si="18"/>
        <v>0</v>
      </c>
    </row>
    <row r="276" spans="12:20" x14ac:dyDescent="0.2">
      <c r="L276" s="177"/>
      <c r="M276" s="185"/>
      <c r="N276" s="246"/>
      <c r="O276" s="186"/>
      <c r="P276" s="281"/>
      <c r="Q276" s="43"/>
      <c r="S276" s="273">
        <f t="shared" si="17"/>
        <v>0.17</v>
      </c>
      <c r="T276" s="56">
        <f t="shared" si="18"/>
        <v>0</v>
      </c>
    </row>
    <row r="277" spans="12:20" x14ac:dyDescent="0.2">
      <c r="L277" s="177"/>
      <c r="M277" s="185"/>
      <c r="N277" s="246"/>
      <c r="O277" s="186"/>
      <c r="P277" s="281"/>
      <c r="Q277" s="43"/>
      <c r="S277" s="273">
        <f t="shared" si="17"/>
        <v>0.17</v>
      </c>
      <c r="T277" s="56">
        <f t="shared" si="18"/>
        <v>0</v>
      </c>
    </row>
    <row r="278" spans="12:20" x14ac:dyDescent="0.2">
      <c r="L278" s="177"/>
      <c r="M278" s="185"/>
      <c r="N278" s="246"/>
      <c r="O278" s="186"/>
      <c r="P278" s="281"/>
      <c r="Q278" s="43"/>
      <c r="S278" s="273">
        <f t="shared" si="17"/>
        <v>0.17</v>
      </c>
      <c r="T278" s="56">
        <f t="shared" si="18"/>
        <v>0</v>
      </c>
    </row>
    <row r="279" spans="12:20" x14ac:dyDescent="0.2">
      <c r="L279" s="177"/>
      <c r="M279" s="185"/>
      <c r="N279" s="246"/>
      <c r="O279" s="186"/>
      <c r="P279" s="281"/>
      <c r="Q279" s="43"/>
      <c r="S279" s="273">
        <f t="shared" si="17"/>
        <v>0.17</v>
      </c>
      <c r="T279" s="56">
        <f t="shared" si="18"/>
        <v>0</v>
      </c>
    </row>
    <row r="280" spans="12:20" x14ac:dyDescent="0.2">
      <c r="L280" s="177"/>
      <c r="M280" s="185"/>
      <c r="N280" s="246"/>
      <c r="O280" s="186"/>
      <c r="P280" s="281"/>
      <c r="Q280" s="43"/>
      <c r="S280" s="273">
        <f t="shared" si="17"/>
        <v>0.17</v>
      </c>
      <c r="T280" s="56">
        <f t="shared" si="18"/>
        <v>0</v>
      </c>
    </row>
    <row r="281" spans="12:20" x14ac:dyDescent="0.2">
      <c r="L281" s="177"/>
      <c r="M281" s="185"/>
      <c r="N281" s="246"/>
      <c r="O281" s="186"/>
      <c r="P281" s="281"/>
      <c r="Q281" s="43"/>
      <c r="S281" s="273">
        <f t="shared" si="17"/>
        <v>0.17</v>
      </c>
      <c r="T281" s="56">
        <f t="shared" si="18"/>
        <v>0</v>
      </c>
    </row>
    <row r="282" spans="12:20" x14ac:dyDescent="0.2">
      <c r="L282" s="177"/>
      <c r="M282" s="185"/>
      <c r="N282" s="246"/>
      <c r="O282" s="186"/>
      <c r="P282" s="281"/>
      <c r="Q282" s="43"/>
      <c r="S282" s="273">
        <f t="shared" si="17"/>
        <v>0.17</v>
      </c>
      <c r="T282" s="56">
        <f t="shared" si="18"/>
        <v>0</v>
      </c>
    </row>
    <row r="283" spans="12:20" x14ac:dyDescent="0.2">
      <c r="L283" s="177"/>
      <c r="M283" s="185"/>
      <c r="N283" s="246"/>
      <c r="O283" s="186"/>
      <c r="P283" s="281"/>
      <c r="Q283" s="43"/>
      <c r="S283" s="273">
        <f t="shared" si="17"/>
        <v>0.17</v>
      </c>
      <c r="T283" s="56">
        <f t="shared" si="18"/>
        <v>0</v>
      </c>
    </row>
    <row r="284" spans="12:20" x14ac:dyDescent="0.2">
      <c r="L284" s="177"/>
      <c r="M284" s="185"/>
      <c r="N284" s="246"/>
      <c r="O284" s="186"/>
      <c r="P284" s="281"/>
      <c r="Q284" s="43"/>
      <c r="S284" s="273">
        <f t="shared" si="17"/>
        <v>0.17</v>
      </c>
      <c r="T284" s="56">
        <f t="shared" si="18"/>
        <v>0</v>
      </c>
    </row>
    <row r="285" spans="12:20" x14ac:dyDescent="0.2">
      <c r="L285" s="177"/>
      <c r="M285" s="185"/>
      <c r="N285" s="246"/>
      <c r="O285" s="186"/>
      <c r="P285" s="281"/>
      <c r="Q285" s="43"/>
      <c r="S285" s="273">
        <f t="shared" si="17"/>
        <v>0.17</v>
      </c>
      <c r="T285" s="56">
        <f t="shared" si="18"/>
        <v>0</v>
      </c>
    </row>
    <row r="286" spans="12:20" x14ac:dyDescent="0.2">
      <c r="L286" s="177"/>
      <c r="M286" s="185"/>
      <c r="N286" s="246"/>
      <c r="O286" s="186"/>
      <c r="P286" s="281"/>
      <c r="Q286" s="43"/>
      <c r="S286" s="273">
        <f t="shared" si="17"/>
        <v>0.17</v>
      </c>
      <c r="T286" s="56">
        <f t="shared" si="18"/>
        <v>0</v>
      </c>
    </row>
    <row r="287" spans="12:20" x14ac:dyDescent="0.2">
      <c r="L287" s="177"/>
      <c r="M287" s="185"/>
      <c r="N287" s="246"/>
      <c r="O287" s="186"/>
      <c r="P287" s="281"/>
      <c r="Q287" s="43"/>
      <c r="S287" s="273">
        <f t="shared" si="17"/>
        <v>0.17</v>
      </c>
      <c r="T287" s="56">
        <f t="shared" si="18"/>
        <v>0</v>
      </c>
    </row>
    <row r="288" spans="12:20" x14ac:dyDescent="0.2">
      <c r="L288" s="177"/>
      <c r="M288" s="185"/>
      <c r="N288" s="246"/>
      <c r="O288" s="186"/>
      <c r="P288" s="281"/>
      <c r="Q288" s="43"/>
      <c r="S288" s="273">
        <f t="shared" si="17"/>
        <v>0.17</v>
      </c>
      <c r="T288" s="56">
        <f t="shared" si="18"/>
        <v>0</v>
      </c>
    </row>
    <row r="289" spans="12:20" x14ac:dyDescent="0.2">
      <c r="L289" s="177"/>
      <c r="M289" s="185"/>
      <c r="N289" s="246"/>
      <c r="O289" s="186"/>
      <c r="P289" s="281"/>
      <c r="Q289" s="43"/>
      <c r="S289" s="273">
        <f t="shared" si="17"/>
        <v>0.17</v>
      </c>
      <c r="T289" s="56">
        <f t="shared" si="18"/>
        <v>0</v>
      </c>
    </row>
    <row r="290" spans="12:20" x14ac:dyDescent="0.2">
      <c r="L290" s="177"/>
      <c r="M290" s="185"/>
      <c r="N290" s="246"/>
      <c r="O290" s="186"/>
      <c r="P290" s="281"/>
      <c r="Q290" s="43"/>
      <c r="S290" s="273">
        <f t="shared" si="17"/>
        <v>0.17</v>
      </c>
      <c r="T290" s="56">
        <f t="shared" si="18"/>
        <v>0</v>
      </c>
    </row>
    <row r="291" spans="12:20" x14ac:dyDescent="0.2">
      <c r="L291" s="177"/>
      <c r="M291" s="185"/>
      <c r="N291" s="246"/>
      <c r="O291" s="186"/>
      <c r="P291" s="281"/>
      <c r="Q291" s="43"/>
      <c r="S291" s="273">
        <f t="shared" si="17"/>
        <v>0.17</v>
      </c>
      <c r="T291" s="56">
        <f t="shared" si="18"/>
        <v>0</v>
      </c>
    </row>
    <row r="292" spans="12:20" x14ac:dyDescent="0.2">
      <c r="L292" s="177"/>
      <c r="M292" s="185"/>
      <c r="N292" s="246"/>
      <c r="O292" s="186"/>
      <c r="P292" s="281"/>
      <c r="Q292" s="43"/>
      <c r="S292" s="273">
        <f t="shared" si="17"/>
        <v>0.17</v>
      </c>
      <c r="T292" s="56">
        <f t="shared" si="18"/>
        <v>0</v>
      </c>
    </row>
    <row r="293" spans="12:20" x14ac:dyDescent="0.2">
      <c r="L293" s="177"/>
      <c r="M293" s="185"/>
      <c r="N293" s="246"/>
      <c r="O293" s="186"/>
      <c r="P293" s="281"/>
      <c r="Q293" s="43"/>
      <c r="S293" s="273">
        <f t="shared" si="17"/>
        <v>0.17</v>
      </c>
      <c r="T293" s="56">
        <f t="shared" si="18"/>
        <v>0</v>
      </c>
    </row>
    <row r="294" spans="12:20" x14ac:dyDescent="0.2">
      <c r="L294" s="177"/>
      <c r="M294" s="185"/>
      <c r="N294" s="246"/>
      <c r="O294" s="186"/>
      <c r="P294" s="281"/>
      <c r="Q294" s="43"/>
      <c r="S294" s="273">
        <f t="shared" si="17"/>
        <v>0.17</v>
      </c>
      <c r="T294" s="56">
        <f t="shared" si="18"/>
        <v>0</v>
      </c>
    </row>
    <row r="295" spans="12:20" x14ac:dyDescent="0.2">
      <c r="L295" s="177"/>
      <c r="M295" s="185"/>
      <c r="N295" s="246"/>
      <c r="O295" s="186"/>
      <c r="P295" s="281"/>
      <c r="Q295" s="43"/>
      <c r="S295" s="273">
        <f t="shared" si="17"/>
        <v>0.17</v>
      </c>
      <c r="T295" s="56">
        <f t="shared" si="18"/>
        <v>0</v>
      </c>
    </row>
    <row r="296" spans="12:20" x14ac:dyDescent="0.2">
      <c r="L296" s="177"/>
      <c r="M296" s="185"/>
      <c r="N296" s="246"/>
      <c r="O296" s="186"/>
      <c r="P296" s="281"/>
      <c r="Q296" s="43"/>
      <c r="S296" s="273">
        <f t="shared" si="17"/>
        <v>0.17</v>
      </c>
      <c r="T296" s="56">
        <f t="shared" si="18"/>
        <v>0</v>
      </c>
    </row>
    <row r="297" spans="12:20" x14ac:dyDescent="0.2">
      <c r="L297" s="177"/>
      <c r="M297" s="185"/>
      <c r="N297" s="246"/>
      <c r="O297" s="186"/>
      <c r="P297" s="281"/>
      <c r="Q297" s="43"/>
      <c r="S297" s="273">
        <f t="shared" si="17"/>
        <v>0.17</v>
      </c>
      <c r="T297" s="56">
        <f t="shared" si="18"/>
        <v>0</v>
      </c>
    </row>
    <row r="298" spans="12:20" ht="15" thickBot="1" x14ac:dyDescent="0.25">
      <c r="L298" s="189"/>
      <c r="M298" s="190"/>
      <c r="N298" s="247"/>
      <c r="O298" s="190"/>
      <c r="P298" s="282"/>
      <c r="Q298" s="43"/>
      <c r="S298" s="273">
        <f t="shared" si="17"/>
        <v>0.17</v>
      </c>
      <c r="T298" s="56">
        <f t="shared" si="18"/>
        <v>0</v>
      </c>
    </row>
    <row r="299" spans="12:20" ht="15.75" x14ac:dyDescent="0.2">
      <c r="L299" s="10"/>
      <c r="M299" s="15"/>
      <c r="N299" s="15"/>
      <c r="O299" s="38"/>
      <c r="P299" s="38"/>
      <c r="Q299" s="38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I11:I44">
    <cfRule type="expression" dxfId="81" priority="10" stopIfTrue="1">
      <formula>$C$6=$AF$1</formula>
    </cfRule>
  </conditionalFormatting>
  <conditionalFormatting sqref="L11:Q298">
    <cfRule type="expression" dxfId="80" priority="9" stopIfTrue="1">
      <formula>$M11=$AC$10</formula>
    </cfRule>
  </conditionalFormatting>
  <conditionalFormatting sqref="M5:N7">
    <cfRule type="expression" dxfId="79" priority="8" stopIfTrue="1">
      <formula>$C$6=$AF$1</formula>
    </cfRule>
  </conditionalFormatting>
  <conditionalFormatting sqref="H2:H3 H6:H7">
    <cfRule type="cellIs" dxfId="78" priority="6" stopIfTrue="1" operator="lessThan">
      <formula>0</formula>
    </cfRule>
    <cfRule type="cellIs" dxfId="77" priority="7" stopIfTrue="1" operator="greaterThan">
      <formula>0</formula>
    </cfRule>
  </conditionalFormatting>
  <conditionalFormatting sqref="E11:E44">
    <cfRule type="cellIs" dxfId="76" priority="4" stopIfTrue="1" operator="equal">
      <formula>$AD$2</formula>
    </cfRule>
  </conditionalFormatting>
  <conditionalFormatting sqref="D11:D44">
    <cfRule type="cellIs" dxfId="75" priority="3" stopIfTrue="1" operator="equal">
      <formula>$AE$1</formula>
    </cfRule>
  </conditionalFormatting>
  <conditionalFormatting sqref="J7">
    <cfRule type="cellIs" dxfId="74" priority="1" stopIfTrue="1" operator="lessThan">
      <formula>0</formula>
    </cfRule>
    <cfRule type="cellIs" dxfId="73" priority="2" stopIfTrue="1" operator="greaterThan">
      <formula>0</formula>
    </cfRule>
  </conditionalFormatting>
  <dataValidations count="7">
    <dataValidation type="custom" showInputMessage="1" showErrorMessage="1" error="חובה למלא את שם הסעיף לפני מילוי הסכום" sqref="N11:N298">
      <formula1>ISTEXT(M11)</formula1>
    </dataValidation>
    <dataValidation type="list" showInputMessage="1" showErrorMessage="1" sqref="M11:M298">
      <formula1>$AC$10:$AC$44</formula1>
    </dataValidation>
    <dataValidation type="list" allowBlank="1" showInputMessage="1" sqref="O11:O298">
      <formula1>$AC$1:$AC$5</formula1>
    </dataValidation>
    <dataValidation type="list" allowBlank="1" showInputMessage="1" showErrorMessage="1" sqref="C6">
      <formula1>$AF$1:$AF$2</formula1>
    </dataValidation>
    <dataValidation type="list" allowBlank="1" showInputMessage="1" showErrorMessage="1" sqref="C7 D11:D44">
      <formula1>$AE$1:$AE$2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>
      <formula1>C26&lt;2500</formula1>
    </dataValidation>
    <dataValidation type="list" allowBlank="1" showInputMessage="1" showErrorMessage="1" sqref="U13:U48 E11:E44">
      <formula1>$AD$1:$AD$2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125" defaultRowHeight="14.25" x14ac:dyDescent="0.2"/>
  <cols>
    <col min="1" max="1" width="1.125" style="1" customWidth="1"/>
    <col min="2" max="2" width="29" style="1" customWidth="1"/>
    <col min="3" max="3" width="9.375" style="1" customWidth="1"/>
    <col min="4" max="5" width="10" style="1" customWidth="1"/>
    <col min="6" max="6" width="11.625" style="1" hidden="1" customWidth="1"/>
    <col min="7" max="8" width="10" style="1" customWidth="1"/>
    <col min="9" max="9" width="6.125" style="1" customWidth="1"/>
    <col min="10" max="10" width="10.75" style="1" customWidth="1"/>
    <col min="11" max="11" width="2.875" style="1" customWidth="1"/>
    <col min="12" max="12" width="3.75" style="1" customWidth="1"/>
    <col min="13" max="13" width="31.625" style="1" customWidth="1"/>
    <col min="14" max="14" width="9.875" style="1" customWidth="1"/>
    <col min="15" max="15" width="10.125" style="2" customWidth="1"/>
    <col min="16" max="16" width="38.25" style="2" customWidth="1"/>
    <col min="17" max="17" width="11.625" style="20" customWidth="1"/>
    <col min="18" max="18" width="5.875" style="1" hidden="1" customWidth="1"/>
    <col min="19" max="19" width="9.875" style="1" hidden="1" customWidth="1"/>
    <col min="20" max="20" width="11.75" style="1" hidden="1" customWidth="1"/>
    <col min="21" max="21" width="9.125" style="1" hidden="1" customWidth="1"/>
    <col min="22" max="22" width="15.375" style="1" hidden="1" customWidth="1"/>
    <col min="23" max="23" width="10.25" style="1" hidden="1" customWidth="1"/>
    <col min="24" max="24" width="13.125" style="1" customWidth="1"/>
    <col min="25" max="25" width="14.625" style="1" customWidth="1"/>
    <col min="26" max="26" width="9.125" style="1"/>
    <col min="27" max="27" width="0" style="1" hidden="1" customWidth="1"/>
    <col min="28" max="28" width="9.125" style="1" hidden="1" customWidth="1"/>
    <col min="29" max="36" width="9.125" style="56" hidden="1" customWidth="1"/>
    <col min="37" max="37" width="9.125" style="1" hidden="1" customWidth="1"/>
    <col min="38" max="39" width="0" style="1" hidden="1" customWidth="1"/>
    <col min="40" max="40" width="10.625" style="1" hidden="1" customWidth="1"/>
    <col min="41" max="16384" width="9.125" style="1"/>
  </cols>
  <sheetData>
    <row r="1" spans="1:40" ht="10.5" customHeight="1" thickBot="1" x14ac:dyDescent="0.25">
      <c r="A1" s="10"/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2"/>
      <c r="P1" s="12"/>
      <c r="R1" s="10"/>
      <c r="AC1" s="56" t="s">
        <v>57</v>
      </c>
      <c r="AD1" s="56" t="s">
        <v>153</v>
      </c>
      <c r="AE1" s="56" t="s">
        <v>63</v>
      </c>
      <c r="AF1" s="56" t="s">
        <v>36</v>
      </c>
      <c r="AG1" s="57" t="s">
        <v>84</v>
      </c>
    </row>
    <row r="2" spans="1:40" ht="15.75" customHeight="1" x14ac:dyDescent="0.3">
      <c r="A2" s="10"/>
      <c r="B2" s="97" t="s">
        <v>27</v>
      </c>
      <c r="C2" s="255">
        <f>'שיקוף לעסק'!C2</f>
        <v>0</v>
      </c>
      <c r="D2" s="317"/>
      <c r="E2" s="453" t="s">
        <v>15</v>
      </c>
      <c r="F2" s="454"/>
      <c r="G2" s="455"/>
      <c r="H2" s="319">
        <f>N4-N5-N2</f>
        <v>0</v>
      </c>
      <c r="I2" s="10"/>
      <c r="J2" s="10"/>
      <c r="K2" s="39"/>
      <c r="L2" s="29"/>
      <c r="M2" s="286" t="s">
        <v>49</v>
      </c>
      <c r="N2" s="287">
        <f>SUMIF(D11:D44,AE1,H11:H44)+SUMIF(D11:D44,AE2,F11:F44)</f>
        <v>0</v>
      </c>
      <c r="O2" s="20"/>
      <c r="P2" s="101"/>
      <c r="R2" s="10"/>
      <c r="AC2" s="56" t="s">
        <v>78</v>
      </c>
      <c r="AD2" s="56" t="s">
        <v>154</v>
      </c>
      <c r="AE2" s="56" t="s">
        <v>64</v>
      </c>
      <c r="AF2" s="56" t="s">
        <v>37</v>
      </c>
      <c r="AG2" s="58">
        <f>IF(C6=AF2,'שיעורי מס'!D5,0)</f>
        <v>0.17</v>
      </c>
    </row>
    <row r="3" spans="1:40" ht="15.75" customHeight="1" x14ac:dyDescent="0.3">
      <c r="A3" s="10"/>
      <c r="B3" s="98" t="s">
        <v>25</v>
      </c>
      <c r="C3" s="256">
        <f>אפר!C3</f>
        <v>0</v>
      </c>
      <c r="D3" s="317"/>
      <c r="E3" s="456" t="s">
        <v>61</v>
      </c>
      <c r="F3" s="457"/>
      <c r="G3" s="458"/>
      <c r="H3" s="320">
        <f>N4-N5-N3</f>
        <v>0</v>
      </c>
      <c r="I3" s="10"/>
      <c r="J3" s="10"/>
      <c r="K3" s="40"/>
      <c r="L3" s="30"/>
      <c r="M3" s="47" t="s">
        <v>149</v>
      </c>
      <c r="N3" s="48">
        <f>H45</f>
        <v>0</v>
      </c>
      <c r="O3" s="20"/>
      <c r="P3" s="102"/>
      <c r="R3" s="10"/>
      <c r="AC3" s="56" t="s">
        <v>79</v>
      </c>
    </row>
    <row r="4" spans="1:40" ht="15.75" customHeight="1" thickBot="1" x14ac:dyDescent="0.3">
      <c r="A4" s="10"/>
      <c r="B4" s="98" t="s">
        <v>39</v>
      </c>
      <c r="C4" s="272" t="str">
        <f>TEXT(DATE(2000,MOD((VLOOKUP(אפר!C4,ינו!V11:W22,2,)+1),12),1),"mmmm")</f>
        <v>מאי</v>
      </c>
      <c r="D4" s="325"/>
      <c r="E4" s="459" t="s">
        <v>16</v>
      </c>
      <c r="F4" s="460"/>
      <c r="G4" s="461"/>
      <c r="H4" s="321">
        <f>AJ23</f>
        <v>0</v>
      </c>
      <c r="I4" s="10"/>
      <c r="J4" s="10"/>
      <c r="K4" s="39"/>
      <c r="L4" s="29"/>
      <c r="M4" s="49" t="s">
        <v>48</v>
      </c>
      <c r="N4" s="48">
        <f>SUMIF(M11:M298,AC10,N11:N298)</f>
        <v>0</v>
      </c>
      <c r="O4" s="12"/>
      <c r="P4" s="44"/>
      <c r="Q4" s="35"/>
      <c r="R4" s="10"/>
      <c r="AC4" s="114" t="s">
        <v>80</v>
      </c>
    </row>
    <row r="5" spans="1:40" ht="15.75" customHeight="1" thickBot="1" x14ac:dyDescent="0.3">
      <c r="A5" s="10"/>
      <c r="B5" s="99" t="s">
        <v>26</v>
      </c>
      <c r="C5" s="116">
        <f>אפר!C5</f>
        <v>2.25</v>
      </c>
      <c r="D5" s="199"/>
      <c r="E5" s="462" t="s">
        <v>33</v>
      </c>
      <c r="F5" s="463"/>
      <c r="G5" s="464"/>
      <c r="H5" s="322">
        <f>AJ30</f>
        <v>0</v>
      </c>
      <c r="I5" s="10"/>
      <c r="J5" s="471" t="s">
        <v>158</v>
      </c>
      <c r="K5" s="472"/>
      <c r="L5" s="29"/>
      <c r="M5" s="49" t="s">
        <v>50</v>
      </c>
      <c r="N5" s="48">
        <f>SUM(T11:T298)</f>
        <v>0</v>
      </c>
      <c r="O5" s="12"/>
      <c r="P5" s="206" t="s">
        <v>115</v>
      </c>
      <c r="Q5" s="45"/>
      <c r="R5" s="10"/>
      <c r="AC5" s="114" t="s">
        <v>81</v>
      </c>
    </row>
    <row r="6" spans="1:40" ht="15.75" customHeight="1" thickBot="1" x14ac:dyDescent="0.3">
      <c r="A6" s="10"/>
      <c r="B6" s="99" t="s">
        <v>38</v>
      </c>
      <c r="C6" s="116" t="str">
        <f>אפר!C6</f>
        <v>מורשה</v>
      </c>
      <c r="D6" s="199"/>
      <c r="E6" s="465" t="s">
        <v>17</v>
      </c>
      <c r="F6" s="466"/>
      <c r="G6" s="467"/>
      <c r="H6" s="323">
        <f>H2-H4-H5</f>
        <v>0</v>
      </c>
      <c r="I6" s="10"/>
      <c r="J6" s="473"/>
      <c r="K6" s="474"/>
      <c r="L6" s="22"/>
      <c r="M6" s="50" t="s">
        <v>150</v>
      </c>
      <c r="N6" s="48">
        <f>J45</f>
        <v>0</v>
      </c>
      <c r="P6" s="154" t="s">
        <v>95</v>
      </c>
      <c r="Q6" s="34"/>
      <c r="R6" s="10"/>
    </row>
    <row r="7" spans="1:40" ht="15.75" customHeight="1" thickBot="1" x14ac:dyDescent="0.3">
      <c r="A7" s="10"/>
      <c r="B7" s="100" t="s">
        <v>65</v>
      </c>
      <c r="C7" s="117" t="str">
        <f>אפר!C7</f>
        <v>לא</v>
      </c>
      <c r="D7" s="199"/>
      <c r="E7" s="468" t="s">
        <v>47</v>
      </c>
      <c r="F7" s="469"/>
      <c r="G7" s="470"/>
      <c r="H7" s="323">
        <f>SUMIF(AL11:AL44,1,H11:H44)+SUMIF(AL11:AL44,1,J11:J44)-SUMIF(AM11:AM44,1,C11:C44)+SUMIF(AM11:AM44,1,H11:H44)+SUMIF(AM11:AM44,1,J11:J44)+SUMIF(AN11:AN44,1,C11:C44)</f>
        <v>0</v>
      </c>
      <c r="I7" s="10"/>
      <c r="J7" s="475">
        <f>IF(H6&gt;0,H6+H7,H7)</f>
        <v>0</v>
      </c>
      <c r="K7" s="476"/>
      <c r="L7" s="22"/>
      <c r="M7" s="51" t="s">
        <v>51</v>
      </c>
      <c r="N7" s="52">
        <f>N5-N6</f>
        <v>0</v>
      </c>
      <c r="O7" s="31"/>
      <c r="P7" s="155" t="s">
        <v>113</v>
      </c>
      <c r="Q7" s="31"/>
      <c r="R7" s="10"/>
    </row>
    <row r="8" spans="1:40" ht="5.25" customHeight="1" thickBot="1" x14ac:dyDescent="0.3">
      <c r="A8" s="10"/>
      <c r="B8" s="23"/>
      <c r="C8" s="24"/>
      <c r="D8" s="24"/>
      <c r="E8" s="24"/>
      <c r="F8" s="24"/>
      <c r="G8" s="24"/>
      <c r="H8" s="25"/>
      <c r="I8" s="25"/>
      <c r="J8" s="26"/>
      <c r="K8" s="26"/>
      <c r="L8" s="26"/>
      <c r="M8" s="26"/>
      <c r="N8" s="24"/>
      <c r="O8" s="27"/>
      <c r="P8" s="27"/>
      <c r="Q8" s="42"/>
      <c r="R8" s="10"/>
    </row>
    <row r="9" spans="1:40" ht="35.25" customHeight="1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1" t="s">
        <v>92</v>
      </c>
      <c r="O9" s="110"/>
      <c r="P9" s="12"/>
      <c r="R9" s="10"/>
      <c r="AL9" s="328" t="s">
        <v>159</v>
      </c>
      <c r="AM9" s="56"/>
      <c r="AN9" s="56"/>
    </row>
    <row r="10" spans="1:40" ht="33" customHeight="1" thickBot="1" x14ac:dyDescent="0.3">
      <c r="A10" s="10"/>
      <c r="B10" s="103" t="s">
        <v>1</v>
      </c>
      <c r="C10" s="104" t="s">
        <v>2</v>
      </c>
      <c r="D10" s="79" t="s">
        <v>151</v>
      </c>
      <c r="E10" s="82" t="s">
        <v>152</v>
      </c>
      <c r="F10" s="105" t="s">
        <v>142</v>
      </c>
      <c r="G10" s="106" t="s">
        <v>34</v>
      </c>
      <c r="H10" s="106" t="s">
        <v>62</v>
      </c>
      <c r="I10" s="106" t="str">
        <f>IF(C6=AF1,"[לא לשימוש]","% הכרה למע""מ")</f>
        <v>% הכרה למע"מ</v>
      </c>
      <c r="J10" s="104" t="str">
        <f>IF(C6=AF1,"[לא לשימוש]","מע""מ לקיזוז")</f>
        <v>מע"מ לקיזוז</v>
      </c>
      <c r="K10" s="10"/>
      <c r="L10" s="107" t="s">
        <v>77</v>
      </c>
      <c r="M10" s="108" t="s">
        <v>52</v>
      </c>
      <c r="N10" s="108" t="s">
        <v>2</v>
      </c>
      <c r="O10" s="108" t="s">
        <v>53</v>
      </c>
      <c r="P10" s="109" t="s">
        <v>54</v>
      </c>
      <c r="Q10" s="42"/>
      <c r="S10" s="113" t="s">
        <v>82</v>
      </c>
      <c r="T10" s="113" t="s">
        <v>83</v>
      </c>
      <c r="AC10" s="200" t="s">
        <v>55</v>
      </c>
      <c r="AL10" s="327" t="s">
        <v>155</v>
      </c>
      <c r="AM10" s="327" t="s">
        <v>156</v>
      </c>
      <c r="AN10" s="327" t="s">
        <v>157</v>
      </c>
    </row>
    <row r="11" spans="1:40" ht="15.75" customHeight="1" thickBot="1" x14ac:dyDescent="0.25">
      <c r="A11" s="10"/>
      <c r="B11" s="118" t="str">
        <f>אפר!B11</f>
        <v>שכר דירה</v>
      </c>
      <c r="C11" s="125">
        <f t="shared" ref="C11:C44" si="0">SUMIF($M$11:$M$298,B11,$N$11:$N$298)</f>
        <v>0</v>
      </c>
      <c r="D11" s="335" t="str">
        <f>IF($C$7=אפר!$C$7,אפר!D11,IF($C$7=$AE$2,'שיקוף לעסק'!AA11,'שיקוף לעסק'!AE11))</f>
        <v>לא</v>
      </c>
      <c r="E11" s="330" t="str">
        <f>IF($C$7=אפר!$C$7,אפר!E11,IF($C$7=$AE$2,'שיקוף לעסק'!AB11,'שיקוף לעסק'!AF11))</f>
        <v>עסק</v>
      </c>
      <c r="F11" s="122">
        <f>C11-J11</f>
        <v>0</v>
      </c>
      <c r="G11" s="121">
        <f>IF($C$7=אפר!$C$7,אפר!G11,IF($C$7=$AE$2,'שיקוף לעסק'!AC11,'שיקוף לעסק'!AG11))</f>
        <v>1</v>
      </c>
      <c r="H11" s="123">
        <f>G11*F11</f>
        <v>0</v>
      </c>
      <c r="I11" s="124">
        <f>IF($C$7=אפר!$C$7,אפר!I11,IF($C$7=$AE$2,'שיקוף לעסק'!AD11,'שיקוף לעסק'!AH11))</f>
        <v>1</v>
      </c>
      <c r="J11" s="125">
        <f>I11*(C11-(C11/(1+$AG$2)))</f>
        <v>0</v>
      </c>
      <c r="K11" s="10"/>
      <c r="L11" s="182"/>
      <c r="M11" s="183"/>
      <c r="N11" s="245"/>
      <c r="O11" s="183"/>
      <c r="P11" s="280"/>
      <c r="Q11" s="43"/>
      <c r="S11" s="273">
        <f t="shared" ref="S11:S74" si="1">$AG$2</f>
        <v>0.17</v>
      </c>
      <c r="T11" s="56">
        <f t="shared" ref="T11:T74" si="2">IF(M11=$AC$10,N11-N11/(1+S11),0)</f>
        <v>0</v>
      </c>
      <c r="AC11" s="77" t="str">
        <f>B11</f>
        <v>שכר דירה</v>
      </c>
      <c r="AH11" s="56" t="s">
        <v>85</v>
      </c>
      <c r="AL11" s="299">
        <f t="shared" ref="AL11:AL44" si="3">IF(D11=$AE$1,IF(E11=$AD$2,1,0),0)</f>
        <v>0</v>
      </c>
      <c r="AM11" s="299">
        <f t="shared" ref="AM11:AM44" si="4">IF(D11=$AE$1,IF(E11=$AD$1,1,0),0)</f>
        <v>0</v>
      </c>
      <c r="AN11" s="299">
        <f t="shared" ref="AN11:AN44" si="5">IF(D11=$AE$2,IF(E11=$AD$2,1,0),0)</f>
        <v>0</v>
      </c>
    </row>
    <row r="12" spans="1:40" ht="15.75" customHeight="1" thickBot="1" x14ac:dyDescent="0.3">
      <c r="A12" s="10"/>
      <c r="B12" s="119" t="str">
        <f>אפר!B12</f>
        <v>ארנונה</v>
      </c>
      <c r="C12" s="129">
        <f t="shared" si="0"/>
        <v>0</v>
      </c>
      <c r="D12" s="331" t="str">
        <f>IF($C$7=אפר!$C$7,אפר!D12,IF($C$7=$AE$2,'שיקוף לעסק'!AA12,'שיקוף לעסק'!AE12))</f>
        <v>לא</v>
      </c>
      <c r="E12" s="332" t="str">
        <f>IF($C$7=אפר!$C$7,אפר!E12,IF($C$7=$AE$2,'שיקוף לעסק'!AB12,'שיקוף לעסק'!AF12))</f>
        <v>עסק</v>
      </c>
      <c r="F12" s="126">
        <f t="shared" ref="F12:F44" si="6">C12-J12</f>
        <v>0</v>
      </c>
      <c r="G12" s="127">
        <f>IF($C$7=אפר!$C$7,אפר!G12,IF($C$7=$AE$2,'שיקוף לעסק'!AC12,'שיקוף לעסק'!AG12))</f>
        <v>1</v>
      </c>
      <c r="H12" s="123">
        <f t="shared" ref="H12:H44" si="7">G12*F12</f>
        <v>0</v>
      </c>
      <c r="I12" s="128">
        <f>IF($C$7=אפר!$C$7,אפר!I12,IF($C$7=$AE$2,'שיקוף לעסק'!AD12,'שיקוף לעסק'!AH12))</f>
        <v>0</v>
      </c>
      <c r="J12" s="129">
        <f t="shared" ref="J12:J44" si="8">I12*(C12-(C12/(1+$AG$2)))</f>
        <v>0</v>
      </c>
      <c r="K12" s="10"/>
      <c r="L12" s="184"/>
      <c r="M12" s="185"/>
      <c r="N12" s="246"/>
      <c r="O12" s="186"/>
      <c r="P12" s="281"/>
      <c r="Q12" s="43"/>
      <c r="S12" s="273">
        <f t="shared" si="1"/>
        <v>0.17</v>
      </c>
      <c r="T12" s="56">
        <f t="shared" si="2"/>
        <v>0</v>
      </c>
      <c r="AC12" s="77" t="str">
        <f t="shared" ref="AC12:AC27" si="9">B12</f>
        <v>ארנונה</v>
      </c>
      <c r="AG12" s="60"/>
      <c r="AH12" s="61"/>
      <c r="AI12" s="61"/>
      <c r="AJ12" s="62" t="s">
        <v>22</v>
      </c>
      <c r="AL12" s="299">
        <f t="shared" si="3"/>
        <v>0</v>
      </c>
      <c r="AM12" s="299">
        <f t="shared" si="4"/>
        <v>0</v>
      </c>
      <c r="AN12" s="299">
        <f t="shared" si="5"/>
        <v>0</v>
      </c>
    </row>
    <row r="13" spans="1:40" ht="15.75" customHeight="1" x14ac:dyDescent="0.25">
      <c r="A13" s="10"/>
      <c r="B13" s="119" t="str">
        <f>אפר!B13</f>
        <v>ועד בית</v>
      </c>
      <c r="C13" s="129">
        <f t="shared" si="0"/>
        <v>0</v>
      </c>
      <c r="D13" s="331" t="str">
        <f>IF($C$7=אפר!$C$7,אפר!D13,IF($C$7=$AE$2,'שיקוף לעסק'!AA13,'שיקוף לעסק'!AE13))</f>
        <v>לא</v>
      </c>
      <c r="E13" s="332" t="str">
        <f>IF($C$7=אפר!$C$7,אפר!E13,IF($C$7=$AE$2,'שיקוף לעסק'!AB13,'שיקוף לעסק'!AF13))</f>
        <v>עסק</v>
      </c>
      <c r="F13" s="126">
        <f t="shared" si="6"/>
        <v>0</v>
      </c>
      <c r="G13" s="127">
        <f>IF($C$7=אפר!$C$7,אפר!G13,IF($C$7=$AE$2,'שיקוף לעסק'!AC13,'שיקוף לעסק'!AG13))</f>
        <v>1</v>
      </c>
      <c r="H13" s="123">
        <f t="shared" si="7"/>
        <v>0</v>
      </c>
      <c r="I13" s="128">
        <f>IF($C$7=אפר!$C$7,אפר!I13,IF($C$7=$AE$2,'שיקוף לעסק'!AD13,'שיקוף לעסק'!AH13))</f>
        <v>0</v>
      </c>
      <c r="J13" s="129">
        <f t="shared" si="8"/>
        <v>0</v>
      </c>
      <c r="K13" s="10"/>
      <c r="L13" s="184"/>
      <c r="M13" s="185"/>
      <c r="N13" s="246"/>
      <c r="O13" s="186"/>
      <c r="P13" s="281"/>
      <c r="Q13" s="43"/>
      <c r="R13" s="10"/>
      <c r="S13" s="273">
        <f t="shared" si="1"/>
        <v>0.17</v>
      </c>
      <c r="T13" s="56">
        <f t="shared" si="2"/>
        <v>0</v>
      </c>
      <c r="AC13" s="77" t="str">
        <f t="shared" si="9"/>
        <v>ועד בית</v>
      </c>
      <c r="AG13" s="63"/>
      <c r="AH13" s="64"/>
      <c r="AI13" s="64"/>
      <c r="AJ13" s="65"/>
      <c r="AL13" s="299">
        <f t="shared" si="3"/>
        <v>0</v>
      </c>
      <c r="AM13" s="299">
        <f t="shared" si="4"/>
        <v>0</v>
      </c>
      <c r="AN13" s="299">
        <f t="shared" si="5"/>
        <v>0</v>
      </c>
    </row>
    <row r="14" spans="1:40" ht="15.75" customHeight="1" x14ac:dyDescent="0.25">
      <c r="A14" s="10"/>
      <c r="B14" s="119" t="str">
        <f>אפר!B14</f>
        <v>חשמל</v>
      </c>
      <c r="C14" s="129">
        <f t="shared" si="0"/>
        <v>0</v>
      </c>
      <c r="D14" s="331" t="str">
        <f>IF($C$7=אפר!$C$7,אפר!D14,IF($C$7=$AE$2,'שיקוף לעסק'!AA14,'שיקוף לעסק'!AE14))</f>
        <v>לא</v>
      </c>
      <c r="E14" s="332" t="str">
        <f>IF($C$7=אפר!$C$7,אפר!E14,IF($C$7=$AE$2,'שיקוף לעסק'!AB14,'שיקוף לעסק'!AF14))</f>
        <v>עסק</v>
      </c>
      <c r="F14" s="126">
        <f t="shared" si="6"/>
        <v>0</v>
      </c>
      <c r="G14" s="127">
        <f>IF($C$7=אפר!$C$7,אפר!G14,IF($C$7=$AE$2,'שיקוף לעסק'!AC14,'שיקוף לעסק'!AG14))</f>
        <v>1</v>
      </c>
      <c r="H14" s="123">
        <f t="shared" si="7"/>
        <v>0</v>
      </c>
      <c r="I14" s="128">
        <f>IF($C$7=אפר!$C$7,אפר!I14,IF($C$7=$AE$2,'שיקוף לעסק'!AD14,'שיקוף לעסק'!AH14))</f>
        <v>1</v>
      </c>
      <c r="J14" s="129">
        <f t="shared" si="8"/>
        <v>0</v>
      </c>
      <c r="K14" s="10"/>
      <c r="L14" s="187"/>
      <c r="M14" s="185"/>
      <c r="N14" s="246"/>
      <c r="O14" s="185"/>
      <c r="P14" s="281"/>
      <c r="Q14" s="43"/>
      <c r="R14" s="10"/>
      <c r="S14" s="273">
        <f t="shared" si="1"/>
        <v>0.17</v>
      </c>
      <c r="T14" s="56">
        <f t="shared" si="2"/>
        <v>0</v>
      </c>
      <c r="AC14" s="77" t="str">
        <f t="shared" si="9"/>
        <v>חשמל</v>
      </c>
      <c r="AG14" s="63"/>
      <c r="AH14" s="64"/>
      <c r="AI14" s="66"/>
      <c r="AJ14" s="65">
        <f>IF($H$3&gt;='שיעורי מס'!B10,'שיעורי מס'!D10*'שיעורי מס'!C10,IF($H$3&lt;='שיעורי מס'!B9,0,'שיעורי מס'!D10*($H$3-'שיעורי מס'!B9)))</f>
        <v>0</v>
      </c>
      <c r="AL14" s="299">
        <f t="shared" si="3"/>
        <v>0</v>
      </c>
      <c r="AM14" s="299">
        <f t="shared" si="4"/>
        <v>0</v>
      </c>
      <c r="AN14" s="299">
        <f t="shared" si="5"/>
        <v>0</v>
      </c>
    </row>
    <row r="15" spans="1:40" ht="15.75" customHeight="1" x14ac:dyDescent="0.25">
      <c r="A15" s="10"/>
      <c r="B15" s="119" t="str">
        <f>אפר!B15</f>
        <v>מים</v>
      </c>
      <c r="C15" s="129">
        <f t="shared" si="0"/>
        <v>0</v>
      </c>
      <c r="D15" s="331" t="str">
        <f>IF($C$7=אפר!$C$7,אפר!D15,IF($C$7=$AE$2,'שיקוף לעסק'!AA15,'שיקוף לעסק'!AE15))</f>
        <v>לא</v>
      </c>
      <c r="E15" s="332" t="str">
        <f>IF($C$7=אפר!$C$7,אפר!E15,IF($C$7=$AE$2,'שיקוף לעסק'!AB15,'שיקוף לעסק'!AF15))</f>
        <v>עסק</v>
      </c>
      <c r="F15" s="126">
        <f t="shared" si="6"/>
        <v>0</v>
      </c>
      <c r="G15" s="127">
        <f>IF($C$7=אפר!$C$7,אפר!G15,IF($C$7=$AE$2,'שיקוף לעסק'!AC15,'שיקוף לעסק'!AG15))</f>
        <v>1</v>
      </c>
      <c r="H15" s="123">
        <f t="shared" si="7"/>
        <v>0</v>
      </c>
      <c r="I15" s="128">
        <f>IF($C$7=אפר!$C$7,אפר!I15,IF($C$7=$AE$2,'שיקוף לעסק'!AD15,'שיקוף לעסק'!AH15))</f>
        <v>1</v>
      </c>
      <c r="J15" s="129">
        <f t="shared" si="8"/>
        <v>0</v>
      </c>
      <c r="K15" s="10"/>
      <c r="L15" s="177"/>
      <c r="M15" s="185"/>
      <c r="N15" s="246"/>
      <c r="O15" s="186"/>
      <c r="P15" s="281"/>
      <c r="Q15" s="43"/>
      <c r="R15" s="10"/>
      <c r="S15" s="273">
        <f t="shared" si="1"/>
        <v>0.17</v>
      </c>
      <c r="T15" s="56">
        <f t="shared" si="2"/>
        <v>0</v>
      </c>
      <c r="AC15" s="77" t="str">
        <f t="shared" si="9"/>
        <v>מים</v>
      </c>
      <c r="AG15" s="63"/>
      <c r="AH15" s="64"/>
      <c r="AI15" s="66"/>
      <c r="AJ15" s="65">
        <f>IF($H$3&gt;='שיעורי מס'!B11,'שיעורי מס'!D11*'שיעורי מס'!C11,IF($H$3&lt;='שיעורי מס'!B10,0,'שיעורי מס'!D11*($H$3-'שיעורי מס'!B10)))</f>
        <v>0</v>
      </c>
      <c r="AL15" s="299">
        <f t="shared" si="3"/>
        <v>0</v>
      </c>
      <c r="AM15" s="299">
        <f t="shared" si="4"/>
        <v>0</v>
      </c>
      <c r="AN15" s="299">
        <f t="shared" si="5"/>
        <v>0</v>
      </c>
    </row>
    <row r="16" spans="1:40" ht="15.75" customHeight="1" x14ac:dyDescent="0.25">
      <c r="A16" s="10"/>
      <c r="B16" s="119" t="str">
        <f>אפר!B16</f>
        <v>טלפון ואינטרנט</v>
      </c>
      <c r="C16" s="129">
        <f t="shared" si="0"/>
        <v>0</v>
      </c>
      <c r="D16" s="331" t="str">
        <f>IF($C$7=אפר!$C$7,אפר!D16,IF($C$7=$AE$2,'שיקוף לעסק'!AA16,'שיקוף לעסק'!AE16))</f>
        <v>לא</v>
      </c>
      <c r="E16" s="332" t="str">
        <f>IF($C$7=אפר!$C$7,אפר!E16,IF($C$7=$AE$2,'שיקוף לעסק'!AB16,'שיקוף לעסק'!AF16))</f>
        <v>עסק</v>
      </c>
      <c r="F16" s="126">
        <f t="shared" si="6"/>
        <v>0</v>
      </c>
      <c r="G16" s="127">
        <f>IF($C$7=אפר!$C$7,אפר!G16,IF($C$7=$AE$2,'שיקוף לעסק'!AC16,'שיקוף לעסק'!AG16))</f>
        <v>1</v>
      </c>
      <c r="H16" s="123">
        <f t="shared" si="7"/>
        <v>0</v>
      </c>
      <c r="I16" s="128">
        <f>IF($C$7=אפר!$C$7,אפר!I16,IF($C$7=$AE$2,'שיקוף לעסק'!AD16,'שיקוף לעסק'!AH16))</f>
        <v>1</v>
      </c>
      <c r="J16" s="129">
        <f t="shared" si="8"/>
        <v>0</v>
      </c>
      <c r="K16" s="10"/>
      <c r="L16" s="177"/>
      <c r="M16" s="185"/>
      <c r="N16" s="246"/>
      <c r="O16" s="186"/>
      <c r="P16" s="281"/>
      <c r="Q16" s="43"/>
      <c r="R16" s="10"/>
      <c r="S16" s="273">
        <f t="shared" si="1"/>
        <v>0.17</v>
      </c>
      <c r="T16" s="56">
        <f t="shared" si="2"/>
        <v>0</v>
      </c>
      <c r="AC16" s="77" t="str">
        <f t="shared" si="9"/>
        <v>טלפון ואינטרנט</v>
      </c>
      <c r="AG16" s="63"/>
      <c r="AH16" s="64"/>
      <c r="AI16" s="66"/>
      <c r="AJ16" s="65">
        <f>IF($H$3&gt;='שיעורי מס'!B12,'שיעורי מס'!D12*'שיעורי מס'!C12,IF($H$3&lt;='שיעורי מס'!B11,0,'שיעורי מס'!D12*($H$3-'שיעורי מס'!B11)))</f>
        <v>0</v>
      </c>
      <c r="AL16" s="299">
        <f t="shared" si="3"/>
        <v>0</v>
      </c>
      <c r="AM16" s="299">
        <f t="shared" si="4"/>
        <v>0</v>
      </c>
      <c r="AN16" s="299">
        <f t="shared" si="5"/>
        <v>0</v>
      </c>
    </row>
    <row r="17" spans="1:40" ht="15.75" customHeight="1" x14ac:dyDescent="0.25">
      <c r="A17" s="10"/>
      <c r="B17" s="119" t="str">
        <f>אפר!B17</f>
        <v>טלפון נייד</v>
      </c>
      <c r="C17" s="129">
        <f t="shared" si="0"/>
        <v>0</v>
      </c>
      <c r="D17" s="331" t="str">
        <f>IF($C$7=אפר!$C$7,אפר!D17,IF($C$7=$AE$2,'שיקוף לעסק'!AA17,'שיקוף לעסק'!AE17))</f>
        <v>כן</v>
      </c>
      <c r="E17" s="332" t="str">
        <f>IF($C$7=אפר!$C$7,אפר!E17,IF($C$7=$AE$2,'שיקוף לעסק'!AB17,'שיקוף לעסק'!AF17))</f>
        <v>בית</v>
      </c>
      <c r="F17" s="126">
        <f t="shared" si="6"/>
        <v>0</v>
      </c>
      <c r="G17" s="127">
        <f>IF($C$7=אפר!$C$7,אפר!G17,IF($C$7=$AE$2,'שיקוף לעסק'!AC17,'שיקוף לעסק'!AG17))</f>
        <v>0.45</v>
      </c>
      <c r="H17" s="123">
        <f t="shared" si="7"/>
        <v>0</v>
      </c>
      <c r="I17" s="128">
        <f>IF($C$7=אפר!$C$7,אפר!I17,IF($C$7=$AE$2,'שיקוף לעסק'!AD17,'שיקוף לעסק'!AH17))</f>
        <v>0.66</v>
      </c>
      <c r="J17" s="129">
        <f t="shared" si="8"/>
        <v>0</v>
      </c>
      <c r="K17" s="10"/>
      <c r="L17" s="177"/>
      <c r="M17" s="185"/>
      <c r="N17" s="246"/>
      <c r="O17" s="186"/>
      <c r="P17" s="281"/>
      <c r="Q17" s="43"/>
      <c r="R17" s="10"/>
      <c r="S17" s="273">
        <f t="shared" si="1"/>
        <v>0.17</v>
      </c>
      <c r="T17" s="56">
        <f t="shared" si="2"/>
        <v>0</v>
      </c>
      <c r="AC17" s="77" t="str">
        <f t="shared" si="9"/>
        <v>טלפון נייד</v>
      </c>
      <c r="AG17" s="63"/>
      <c r="AH17" s="64"/>
      <c r="AI17" s="66"/>
      <c r="AJ17" s="65">
        <f>IF($H$3&gt;='שיעורי מס'!B13,'שיעורי מס'!D13*'שיעורי מס'!C13,IF($H$3&lt;='שיעורי מס'!B12,0,'שיעורי מס'!D13*($H$3-'שיעורי מס'!B12)))</f>
        <v>0</v>
      </c>
      <c r="AL17" s="299">
        <f t="shared" si="3"/>
        <v>1</v>
      </c>
      <c r="AM17" s="299">
        <f t="shared" si="4"/>
        <v>0</v>
      </c>
      <c r="AN17" s="299">
        <f t="shared" si="5"/>
        <v>0</v>
      </c>
    </row>
    <row r="18" spans="1:40" ht="15.75" customHeight="1" x14ac:dyDescent="0.25">
      <c r="A18" s="10"/>
      <c r="B18" s="119" t="str">
        <f>אפר!B18</f>
        <v>משכורות עובדים</v>
      </c>
      <c r="C18" s="129">
        <f t="shared" si="0"/>
        <v>0</v>
      </c>
      <c r="D18" s="331" t="str">
        <f>IF($C$7=אפר!$C$7,אפר!D18,IF($C$7=$AE$2,'שיקוף לעסק'!AA18,'שיקוף לעסק'!AE18))</f>
        <v>לא</v>
      </c>
      <c r="E18" s="332" t="str">
        <f>IF($C$7=אפר!$C$7,אפר!E18,IF($C$7=$AE$2,'שיקוף לעסק'!AB18,'שיקוף לעסק'!AF18))</f>
        <v>עסק</v>
      </c>
      <c r="F18" s="126">
        <f t="shared" si="6"/>
        <v>0</v>
      </c>
      <c r="G18" s="127">
        <f>IF($C$7=אפר!$C$7,אפר!G18,IF($C$7=$AE$2,'שיקוף לעסק'!AC18,'שיקוף לעסק'!AG18))</f>
        <v>1</v>
      </c>
      <c r="H18" s="123">
        <f t="shared" si="7"/>
        <v>0</v>
      </c>
      <c r="I18" s="128">
        <f>IF($C$7=אפר!$C$7,אפר!I18,IF($C$7=$AE$2,'שיקוף לעסק'!AD18,'שיקוף לעסק'!AH18))</f>
        <v>0</v>
      </c>
      <c r="J18" s="129">
        <f t="shared" si="8"/>
        <v>0</v>
      </c>
      <c r="K18" s="10"/>
      <c r="L18" s="177"/>
      <c r="M18" s="185"/>
      <c r="N18" s="246"/>
      <c r="O18" s="186"/>
      <c r="P18" s="281"/>
      <c r="Q18" s="43"/>
      <c r="R18" s="10"/>
      <c r="S18" s="273">
        <f t="shared" si="1"/>
        <v>0.17</v>
      </c>
      <c r="T18" s="56">
        <f t="shared" si="2"/>
        <v>0</v>
      </c>
      <c r="AC18" s="77" t="str">
        <f t="shared" si="9"/>
        <v>משכורות עובדים</v>
      </c>
      <c r="AG18" s="63"/>
      <c r="AH18" s="64"/>
      <c r="AI18" s="66"/>
      <c r="AJ18" s="65">
        <f>IF($H$3&gt;='שיעורי מס'!B14,'שיעורי מס'!D14*'שיעורי מס'!C14,IF($H$3&lt;='שיעורי מס'!B13,0,'שיעורי מס'!D14*($H$3-'שיעורי מס'!B13)))</f>
        <v>0</v>
      </c>
      <c r="AL18" s="299">
        <f t="shared" si="3"/>
        <v>0</v>
      </c>
      <c r="AM18" s="299">
        <f t="shared" si="4"/>
        <v>0</v>
      </c>
      <c r="AN18" s="299">
        <f t="shared" si="5"/>
        <v>0</v>
      </c>
    </row>
    <row r="19" spans="1:40" ht="15.75" customHeight="1" x14ac:dyDescent="0.25">
      <c r="A19" s="10"/>
      <c r="B19" s="119" t="str">
        <f>אפר!B19</f>
        <v>ביטוח לאומי – עובדים (חלק מעביד)</v>
      </c>
      <c r="C19" s="129">
        <f t="shared" si="0"/>
        <v>0</v>
      </c>
      <c r="D19" s="331" t="str">
        <f>IF($C$7=אפר!$C$7,אפר!D19,IF($C$7=$AE$2,'שיקוף לעסק'!AA19,'שיקוף לעסק'!AE19))</f>
        <v>לא</v>
      </c>
      <c r="E19" s="332" t="str">
        <f>IF($C$7=אפר!$C$7,אפר!E19,IF($C$7=$AE$2,'שיקוף לעסק'!AB19,'שיקוף לעסק'!AF19))</f>
        <v>עסק</v>
      </c>
      <c r="F19" s="126">
        <f t="shared" si="6"/>
        <v>0</v>
      </c>
      <c r="G19" s="127">
        <f>IF($C$7=אפר!$C$7,אפר!G19,IF($C$7=$AE$2,'שיקוף לעסק'!AC19,'שיקוף לעסק'!AG19))</f>
        <v>1</v>
      </c>
      <c r="H19" s="123">
        <f t="shared" si="7"/>
        <v>0</v>
      </c>
      <c r="I19" s="128">
        <f>IF($C$7=אפר!$C$7,אפר!I19,IF($C$7=$AE$2,'שיקוף לעסק'!AD19,'שיקוף לעסק'!AH19))</f>
        <v>0</v>
      </c>
      <c r="J19" s="129">
        <f t="shared" si="8"/>
        <v>0</v>
      </c>
      <c r="K19" s="10"/>
      <c r="L19" s="177"/>
      <c r="M19" s="185"/>
      <c r="N19" s="246"/>
      <c r="O19" s="186"/>
      <c r="P19" s="281"/>
      <c r="Q19" s="43"/>
      <c r="R19" s="10"/>
      <c r="S19" s="273">
        <f t="shared" si="1"/>
        <v>0.17</v>
      </c>
      <c r="T19" s="56">
        <f t="shared" si="2"/>
        <v>0</v>
      </c>
      <c r="AC19" s="77" t="str">
        <f t="shared" si="9"/>
        <v>ביטוח לאומי – עובדים (חלק מעביד)</v>
      </c>
      <c r="AG19" s="63"/>
      <c r="AH19" s="64"/>
      <c r="AI19" s="66"/>
      <c r="AJ19" s="65">
        <f>IF($H$3&gt;='שיעורי מס'!B15,'שיעורי מס'!D15*'שיעורי מס'!C15,IF($H$3&lt;='שיעורי מס'!B14,0,'שיעורי מס'!D15*($H$3-'שיעורי מס'!B14)))</f>
        <v>0</v>
      </c>
      <c r="AL19" s="299">
        <f t="shared" si="3"/>
        <v>0</v>
      </c>
      <c r="AM19" s="299">
        <f t="shared" si="4"/>
        <v>0</v>
      </c>
      <c r="AN19" s="299">
        <f t="shared" si="5"/>
        <v>0</v>
      </c>
    </row>
    <row r="20" spans="1:40" ht="15.75" customHeight="1" thickBot="1" x14ac:dyDescent="0.3">
      <c r="A20" s="10"/>
      <c r="B20" s="119" t="str">
        <f>אפר!B20</f>
        <v>פנסיה ופיצויים לעובדים (חלק מעביד)</v>
      </c>
      <c r="C20" s="129">
        <f t="shared" si="0"/>
        <v>0</v>
      </c>
      <c r="D20" s="331" t="str">
        <f>IF($C$7=אפר!$C$7,אפר!D20,IF($C$7=$AE$2,'שיקוף לעסק'!AA20,'שיקוף לעסק'!AE20))</f>
        <v>לא</v>
      </c>
      <c r="E20" s="332" t="str">
        <f>IF($C$7=אפר!$C$7,אפר!E20,IF($C$7=$AE$2,'שיקוף לעסק'!AB20,'שיקוף לעסק'!AF20))</f>
        <v>עסק</v>
      </c>
      <c r="F20" s="126">
        <f t="shared" si="6"/>
        <v>0</v>
      </c>
      <c r="G20" s="127">
        <f>IF($C$7=אפר!$C$7,אפר!G20,IF($C$7=$AE$2,'שיקוף לעסק'!AC20,'שיקוף לעסק'!AG20))</f>
        <v>1</v>
      </c>
      <c r="H20" s="123">
        <f t="shared" si="7"/>
        <v>0</v>
      </c>
      <c r="I20" s="128">
        <f>IF($C$7=אפר!$C$7,אפר!I20,IF($C$7=$AE$2,'שיקוף לעסק'!AD20,'שיקוף לעסק'!AH20))</f>
        <v>0</v>
      </c>
      <c r="J20" s="129">
        <f t="shared" si="8"/>
        <v>0</v>
      </c>
      <c r="K20" s="10"/>
      <c r="L20" s="177"/>
      <c r="M20" s="185"/>
      <c r="N20" s="246"/>
      <c r="O20" s="186"/>
      <c r="P20" s="281"/>
      <c r="Q20" s="43"/>
      <c r="R20" s="10"/>
      <c r="S20" s="273">
        <f t="shared" si="1"/>
        <v>0.17</v>
      </c>
      <c r="T20" s="56">
        <f t="shared" si="2"/>
        <v>0</v>
      </c>
      <c r="AC20" s="77" t="str">
        <f t="shared" si="9"/>
        <v>פנסיה ופיצויים לעובדים (חלק מעביד)</v>
      </c>
      <c r="AG20" s="63"/>
      <c r="AH20" s="64"/>
      <c r="AI20" s="66"/>
      <c r="AJ20" s="65">
        <f>IF($H$3&gt;='שיעורי מס'!B16,'שיעורי מס'!D16*($H$3-'שיעורי מס'!B15),0)</f>
        <v>0</v>
      </c>
      <c r="AL20" s="299">
        <f t="shared" si="3"/>
        <v>0</v>
      </c>
      <c r="AM20" s="299">
        <f t="shared" si="4"/>
        <v>0</v>
      </c>
      <c r="AN20" s="299">
        <f t="shared" si="5"/>
        <v>0</v>
      </c>
    </row>
    <row r="21" spans="1:40" ht="15.75" customHeight="1" thickBot="1" x14ac:dyDescent="0.3">
      <c r="A21" s="10"/>
      <c r="B21" s="119" t="str">
        <f>'שיקוף לעסק'!B21</f>
        <v>פנסיה לבעל העסק</v>
      </c>
      <c r="C21" s="129">
        <f t="shared" si="0"/>
        <v>0</v>
      </c>
      <c r="D21" s="331" t="str">
        <f>IF($C$7=אפר!$C$7,אפר!D21,IF($C$7=$AE$2,'שיקוף לעסק'!AA21,'שיקוף לעסק'!AE21))</f>
        <v>לא</v>
      </c>
      <c r="E21" s="332" t="str">
        <f>IF($C$7=אפר!$C$7,אפר!E21,IF($C$7=$AE$2,'שיקוף לעסק'!AB21,'שיקוף לעסק'!AF21))</f>
        <v>עסק</v>
      </c>
      <c r="F21" s="126">
        <f t="shared" si="6"/>
        <v>0</v>
      </c>
      <c r="G21" s="127">
        <f>IF($C$7=אפר!$C$7,אפר!G21,IF($C$7=$AE$2,'שיקוף לעסק'!AC21,'שיקוף לעסק'!AG21))</f>
        <v>1</v>
      </c>
      <c r="H21" s="123">
        <f t="shared" si="7"/>
        <v>0</v>
      </c>
      <c r="I21" s="128">
        <f>IF($C$7=אפר!$C$7,אפר!I21,IF($C$7=$AE$2,'שיקוף לעסק'!AD21,'שיקוף לעסק'!AH21))</f>
        <v>0</v>
      </c>
      <c r="J21" s="129">
        <f t="shared" si="8"/>
        <v>0</v>
      </c>
      <c r="K21" s="10"/>
      <c r="L21" s="177"/>
      <c r="M21" s="185"/>
      <c r="N21" s="246"/>
      <c r="O21" s="186"/>
      <c r="P21" s="281"/>
      <c r="Q21" s="43"/>
      <c r="R21" s="10"/>
      <c r="S21" s="273">
        <f t="shared" si="1"/>
        <v>0.17</v>
      </c>
      <c r="T21" s="56">
        <f t="shared" si="2"/>
        <v>0</v>
      </c>
      <c r="AC21" s="77" t="str">
        <f t="shared" si="9"/>
        <v>פנסיה לבעל העסק</v>
      </c>
      <c r="AG21" s="67" t="s">
        <v>23</v>
      </c>
      <c r="AH21" s="68"/>
      <c r="AI21" s="68"/>
      <c r="AJ21" s="69">
        <f>SUM(AJ14:AJ20)</f>
        <v>0</v>
      </c>
      <c r="AL21" s="299">
        <f t="shared" si="3"/>
        <v>0</v>
      </c>
      <c r="AM21" s="299">
        <f t="shared" si="4"/>
        <v>0</v>
      </c>
      <c r="AN21" s="299">
        <f t="shared" si="5"/>
        <v>0</v>
      </c>
    </row>
    <row r="22" spans="1:40" ht="15.75" customHeight="1" thickBot="1" x14ac:dyDescent="0.3">
      <c r="A22" s="10"/>
      <c r="B22" s="119" t="str">
        <f>אפר!B22</f>
        <v>קרן השתלמות לבעל העסק</v>
      </c>
      <c r="C22" s="129">
        <f t="shared" si="0"/>
        <v>0</v>
      </c>
      <c r="D22" s="331" t="str">
        <f>IF($C$7=אפר!$C$7,אפר!D22,IF($C$7=$AE$2,'שיקוף לעסק'!AA22,'שיקוף לעסק'!AE22))</f>
        <v>לא</v>
      </c>
      <c r="E22" s="332" t="str">
        <f>IF($C$7=אפר!$C$7,אפר!E22,IF($C$7=$AE$2,'שיקוף לעסק'!AB22,'שיקוף לעסק'!AF22))</f>
        <v>עסק</v>
      </c>
      <c r="F22" s="126">
        <f t="shared" si="6"/>
        <v>0</v>
      </c>
      <c r="G22" s="127">
        <f>IF($C$7=אפר!$C$7,אפר!G22,IF($C$7=$AE$2,'שיקוף לעסק'!AC22,'שיקוף לעסק'!AG22))</f>
        <v>0.65</v>
      </c>
      <c r="H22" s="123">
        <f t="shared" si="7"/>
        <v>0</v>
      </c>
      <c r="I22" s="128">
        <f>IF($C$7=אפר!$C$7,אפר!I22,IF($C$7=$AE$2,'שיקוף לעסק'!AD22,'שיקוף לעסק'!AH22))</f>
        <v>0</v>
      </c>
      <c r="J22" s="129">
        <f t="shared" si="8"/>
        <v>0</v>
      </c>
      <c r="K22" s="10"/>
      <c r="L22" s="177"/>
      <c r="M22" s="185"/>
      <c r="N22" s="246"/>
      <c r="O22" s="186"/>
      <c r="P22" s="281"/>
      <c r="Q22" s="43"/>
      <c r="R22" s="10"/>
      <c r="S22" s="273">
        <f t="shared" si="1"/>
        <v>0.17</v>
      </c>
      <c r="T22" s="56">
        <f t="shared" si="2"/>
        <v>0</v>
      </c>
      <c r="AC22" s="77" t="str">
        <f t="shared" si="9"/>
        <v>קרן השתלמות לבעל העסק</v>
      </c>
      <c r="AG22" s="70" t="s">
        <v>28</v>
      </c>
      <c r="AH22" s="71"/>
      <c r="AI22" s="71"/>
      <c r="AJ22" s="72">
        <f>C5*'שיעורי מס'!D18</f>
        <v>490.5</v>
      </c>
      <c r="AL22" s="299">
        <f t="shared" si="3"/>
        <v>0</v>
      </c>
      <c r="AM22" s="299">
        <f t="shared" si="4"/>
        <v>0</v>
      </c>
      <c r="AN22" s="299">
        <f t="shared" si="5"/>
        <v>0</v>
      </c>
    </row>
    <row r="23" spans="1:40" ht="15.75" customHeight="1" thickBot="1" x14ac:dyDescent="0.3">
      <c r="A23" s="10"/>
      <c r="B23" s="119" t="str">
        <f>אפר!B23</f>
        <v>ביטוחי נזק (רכוש/גוף)</v>
      </c>
      <c r="C23" s="129">
        <f t="shared" si="0"/>
        <v>0</v>
      </c>
      <c r="D23" s="331" t="str">
        <f>IF($C$7=אפר!$C$7,אפר!D23,IF($C$7=$AE$2,'שיקוף לעסק'!AA23,'שיקוף לעסק'!AE23))</f>
        <v>לא</v>
      </c>
      <c r="E23" s="332" t="str">
        <f>IF($C$7=אפר!$C$7,אפר!E23,IF($C$7=$AE$2,'שיקוף לעסק'!AB23,'שיקוף לעסק'!AF23))</f>
        <v>עסק</v>
      </c>
      <c r="F23" s="126">
        <f t="shared" si="6"/>
        <v>0</v>
      </c>
      <c r="G23" s="127">
        <f>IF($C$7=אפר!$C$7,אפר!G23,IF($C$7=$AE$2,'שיקוף לעסק'!AC23,'שיקוף לעסק'!AG23))</f>
        <v>1</v>
      </c>
      <c r="H23" s="123">
        <f t="shared" si="7"/>
        <v>0</v>
      </c>
      <c r="I23" s="128">
        <f>IF($C$7=אפר!$C$7,אפר!I23,IF($C$7=$AE$2,'שיקוף לעסק'!AD23,'שיקוף לעסק'!AH23))</f>
        <v>0</v>
      </c>
      <c r="J23" s="129">
        <f t="shared" si="8"/>
        <v>0</v>
      </c>
      <c r="K23" s="10"/>
      <c r="L23" s="177"/>
      <c r="M23" s="185"/>
      <c r="N23" s="246"/>
      <c r="O23" s="186"/>
      <c r="P23" s="281"/>
      <c r="Q23" s="43"/>
      <c r="R23" s="10"/>
      <c r="S23" s="273">
        <f t="shared" si="1"/>
        <v>0.17</v>
      </c>
      <c r="T23" s="56">
        <f t="shared" si="2"/>
        <v>0</v>
      </c>
      <c r="AC23" s="77" t="str">
        <f t="shared" si="9"/>
        <v>ביטוחי נזק (רכוש/גוף)</v>
      </c>
      <c r="AG23" s="70" t="s">
        <v>24</v>
      </c>
      <c r="AH23" s="73"/>
      <c r="AI23" s="73"/>
      <c r="AJ23" s="74">
        <f>IF(AJ21-AJ22&lt;0,0,AJ21-AJ22)</f>
        <v>0</v>
      </c>
      <c r="AL23" s="299">
        <f t="shared" si="3"/>
        <v>0</v>
      </c>
      <c r="AM23" s="299">
        <f t="shared" si="4"/>
        <v>0</v>
      </c>
      <c r="AN23" s="299">
        <f t="shared" si="5"/>
        <v>0</v>
      </c>
    </row>
    <row r="24" spans="1:40" ht="15.75" customHeight="1" x14ac:dyDescent="0.2">
      <c r="A24" s="10"/>
      <c r="B24" s="119" t="str">
        <f>אפר!B24</f>
        <v>הנהלת חשבונות ויעוץ מקצועי</v>
      </c>
      <c r="C24" s="129">
        <f t="shared" si="0"/>
        <v>0</v>
      </c>
      <c r="D24" s="331" t="str">
        <f>IF($C$7=אפר!$C$7,אפר!D24,IF($C$7=$AE$2,'שיקוף לעסק'!AA24,'שיקוף לעסק'!AE24))</f>
        <v>לא</v>
      </c>
      <c r="E24" s="332" t="str">
        <f>IF($C$7=אפר!$C$7,אפר!E24,IF($C$7=$AE$2,'שיקוף לעסק'!AB24,'שיקוף לעסק'!AF24))</f>
        <v>עסק</v>
      </c>
      <c r="F24" s="126">
        <f t="shared" si="6"/>
        <v>0</v>
      </c>
      <c r="G24" s="127">
        <f>IF($C$7=אפר!$C$7,אפר!G24,IF($C$7=$AE$2,'שיקוף לעסק'!AC24,'שיקוף לעסק'!AG24))</f>
        <v>1</v>
      </c>
      <c r="H24" s="123">
        <f t="shared" si="7"/>
        <v>0</v>
      </c>
      <c r="I24" s="128">
        <f>IF($C$7=אפר!$C$7,אפר!I24,IF($C$7=$AE$2,'שיקוף לעסק'!AD24,'שיקוף לעסק'!AH24))</f>
        <v>1</v>
      </c>
      <c r="J24" s="129">
        <f t="shared" si="8"/>
        <v>0</v>
      </c>
      <c r="K24" s="10"/>
      <c r="L24" s="177"/>
      <c r="M24" s="185"/>
      <c r="N24" s="246"/>
      <c r="O24" s="186"/>
      <c r="P24" s="281"/>
      <c r="Q24" s="43"/>
      <c r="R24" s="10"/>
      <c r="S24" s="273">
        <f t="shared" si="1"/>
        <v>0.17</v>
      </c>
      <c r="T24" s="56">
        <f t="shared" si="2"/>
        <v>0</v>
      </c>
      <c r="AC24" s="77" t="str">
        <f t="shared" si="9"/>
        <v>הנהלת חשבונות ויעוץ מקצועי</v>
      </c>
      <c r="AL24" s="299">
        <f t="shared" si="3"/>
        <v>0</v>
      </c>
      <c r="AM24" s="299">
        <f t="shared" si="4"/>
        <v>0</v>
      </c>
      <c r="AN24" s="299">
        <f t="shared" si="5"/>
        <v>0</v>
      </c>
    </row>
    <row r="25" spans="1:40" ht="15.75" customHeight="1" thickBot="1" x14ac:dyDescent="0.25">
      <c r="A25" s="10"/>
      <c r="B25" s="119" t="str">
        <f>אפר!B25</f>
        <v>עמלות וריביות בנקים וכרטיסי אשראי</v>
      </c>
      <c r="C25" s="129">
        <f t="shared" si="0"/>
        <v>0</v>
      </c>
      <c r="D25" s="331" t="str">
        <f>IF($C$7=אפר!$C$7,אפר!D25,IF($C$7=$AE$2,'שיקוף לעסק'!AA25,'שיקוף לעסק'!AE25))</f>
        <v>לא</v>
      </c>
      <c r="E25" s="332" t="str">
        <f>IF($C$7=אפר!$C$7,אפר!E25,IF($C$7=$AE$2,'שיקוף לעסק'!AB25,'שיקוף לעסק'!AF25))</f>
        <v>עסק</v>
      </c>
      <c r="F25" s="126">
        <f t="shared" si="6"/>
        <v>0</v>
      </c>
      <c r="G25" s="127">
        <f>IF($C$7=אפר!$C$7,אפר!G25,IF($C$7=$AE$2,'שיקוף לעסק'!AC25,'שיקוף לעסק'!AG25))</f>
        <v>1</v>
      </c>
      <c r="H25" s="123">
        <f t="shared" si="7"/>
        <v>0</v>
      </c>
      <c r="I25" s="128">
        <f>IF($C$7=אפר!$C$7,אפר!I25,IF($C$7=$AE$2,'שיקוף לעסק'!AD25,'שיקוף לעסק'!AH25))</f>
        <v>0</v>
      </c>
      <c r="J25" s="129">
        <f t="shared" si="8"/>
        <v>0</v>
      </c>
      <c r="K25" s="10"/>
      <c r="L25" s="177"/>
      <c r="M25" s="185"/>
      <c r="N25" s="246"/>
      <c r="O25" s="186"/>
      <c r="P25" s="281"/>
      <c r="Q25" s="43"/>
      <c r="R25" s="10"/>
      <c r="S25" s="273">
        <f t="shared" si="1"/>
        <v>0.17</v>
      </c>
      <c r="T25" s="56">
        <f t="shared" si="2"/>
        <v>0</v>
      </c>
      <c r="AC25" s="77" t="str">
        <f t="shared" si="9"/>
        <v>עמלות וריביות בנקים וכרטיסי אשראי</v>
      </c>
      <c r="AH25" s="56" t="s">
        <v>86</v>
      </c>
      <c r="AL25" s="299">
        <f t="shared" si="3"/>
        <v>0</v>
      </c>
      <c r="AM25" s="299">
        <f t="shared" si="4"/>
        <v>0</v>
      </c>
      <c r="AN25" s="299">
        <f t="shared" si="5"/>
        <v>0</v>
      </c>
    </row>
    <row r="26" spans="1:40" ht="15.75" customHeight="1" thickBot="1" x14ac:dyDescent="0.3">
      <c r="A26" s="10"/>
      <c r="B26" s="119" t="str">
        <f>אפר!B26</f>
        <v>רכישת ציוד קבוע (עד 2500 ₪)</v>
      </c>
      <c r="C26" s="129">
        <f t="shared" si="0"/>
        <v>0</v>
      </c>
      <c r="D26" s="331" t="str">
        <f>IF($C$7=אפר!$C$7,אפר!D26,IF($C$7=$AE$2,'שיקוף לעסק'!AA26,'שיקוף לעסק'!AE26))</f>
        <v>לא</v>
      </c>
      <c r="E26" s="332" t="str">
        <f>IF($C$7=אפר!$C$7,אפר!E26,IF($C$7=$AE$2,'שיקוף לעסק'!AB26,'שיקוף לעסק'!AF26))</f>
        <v>עסק</v>
      </c>
      <c r="F26" s="126">
        <f t="shared" si="6"/>
        <v>0</v>
      </c>
      <c r="G26" s="127">
        <f>IF($C$7=אפר!$C$7,אפר!G26,IF($C$7=$AE$2,'שיקוף לעסק'!AC26,'שיקוף לעסק'!AG26))</f>
        <v>0.2</v>
      </c>
      <c r="H26" s="123">
        <f t="shared" si="7"/>
        <v>0</v>
      </c>
      <c r="I26" s="128">
        <f>IF($C$7=אפר!$C$7,אפר!I26,IF($C$7=$AE$2,'שיקוף לעסק'!AD26,'שיקוף לעסק'!AH26))</f>
        <v>1</v>
      </c>
      <c r="J26" s="129">
        <f t="shared" si="8"/>
        <v>0</v>
      </c>
      <c r="K26" s="10"/>
      <c r="L26" s="177"/>
      <c r="M26" s="185"/>
      <c r="N26" s="246"/>
      <c r="O26" s="186"/>
      <c r="P26" s="281"/>
      <c r="Q26" s="43"/>
      <c r="R26" s="10"/>
      <c r="S26" s="273">
        <f t="shared" si="1"/>
        <v>0.17</v>
      </c>
      <c r="T26" s="56">
        <f t="shared" si="2"/>
        <v>0</v>
      </c>
      <c r="AC26" s="77" t="str">
        <f t="shared" si="9"/>
        <v>רכישת ציוד קבוע (עד 2500 ₪)</v>
      </c>
      <c r="AG26" s="75"/>
      <c r="AH26" s="76"/>
      <c r="AI26" s="76"/>
      <c r="AJ26" s="62" t="s">
        <v>22</v>
      </c>
      <c r="AL26" s="299">
        <f t="shared" si="3"/>
        <v>0</v>
      </c>
      <c r="AM26" s="299">
        <f t="shared" si="4"/>
        <v>0</v>
      </c>
      <c r="AN26" s="299">
        <f t="shared" si="5"/>
        <v>0</v>
      </c>
    </row>
    <row r="27" spans="1:40" ht="15.75" customHeight="1" x14ac:dyDescent="0.25">
      <c r="A27" s="10"/>
      <c r="B27" s="119" t="str">
        <f>אפר!B27</f>
        <v>רכישת חומרי גלם וציוד מתכלה</v>
      </c>
      <c r="C27" s="129">
        <f t="shared" si="0"/>
        <v>0</v>
      </c>
      <c r="D27" s="331" t="str">
        <f>IF($C$7=אפר!$C$7,אפר!D27,IF($C$7=$AE$2,'שיקוף לעסק'!AA27,'שיקוף לעסק'!AE27))</f>
        <v>לא</v>
      </c>
      <c r="E27" s="332" t="str">
        <f>IF($C$7=אפר!$C$7,אפר!E27,IF($C$7=$AE$2,'שיקוף לעסק'!AB27,'שיקוף לעסק'!AF27))</f>
        <v>עסק</v>
      </c>
      <c r="F27" s="126">
        <f t="shared" si="6"/>
        <v>0</v>
      </c>
      <c r="G27" s="127">
        <f>IF($C$7=אפר!$C$7,אפר!G27,IF($C$7=$AE$2,'שיקוף לעסק'!AC27,'שיקוף לעסק'!AG27))</f>
        <v>1</v>
      </c>
      <c r="H27" s="123">
        <f t="shared" si="7"/>
        <v>0</v>
      </c>
      <c r="I27" s="128">
        <f>IF($C$7=אפר!$C$7,אפר!I27,IF($C$7=$AE$2,'שיקוף לעסק'!AD27,'שיקוף לעסק'!AH27))</f>
        <v>1</v>
      </c>
      <c r="J27" s="129">
        <f t="shared" si="8"/>
        <v>0</v>
      </c>
      <c r="K27" s="10"/>
      <c r="L27" s="177"/>
      <c r="M27" s="185"/>
      <c r="N27" s="246"/>
      <c r="O27" s="186"/>
      <c r="P27" s="281"/>
      <c r="Q27" s="43"/>
      <c r="R27" s="10"/>
      <c r="S27" s="273">
        <f t="shared" si="1"/>
        <v>0.17</v>
      </c>
      <c r="T27" s="56">
        <f t="shared" si="2"/>
        <v>0</v>
      </c>
      <c r="AC27" s="77" t="str">
        <f t="shared" si="9"/>
        <v>רכישת חומרי גלם וציוד מתכלה</v>
      </c>
      <c r="AG27" s="63"/>
      <c r="AH27" s="64"/>
      <c r="AI27" s="64"/>
      <c r="AJ27" s="77"/>
      <c r="AL27" s="299">
        <f t="shared" si="3"/>
        <v>0</v>
      </c>
      <c r="AM27" s="299">
        <f t="shared" si="4"/>
        <v>0</v>
      </c>
      <c r="AN27" s="299">
        <f t="shared" si="5"/>
        <v>0</v>
      </c>
    </row>
    <row r="28" spans="1:40" ht="15.75" customHeight="1" x14ac:dyDescent="0.25">
      <c r="A28" s="10"/>
      <c r="B28" s="119" t="str">
        <f>אפר!B28</f>
        <v>רכב : ביטוחים + רישוי</v>
      </c>
      <c r="C28" s="129">
        <f t="shared" si="0"/>
        <v>0</v>
      </c>
      <c r="D28" s="331" t="str">
        <f>IF($C$7=אפר!$C$7,אפר!D28,IF($C$7=$AE$2,'שיקוף לעסק'!AA28,'שיקוף לעסק'!AE28))</f>
        <v>כן</v>
      </c>
      <c r="E28" s="332" t="str">
        <f>IF($C$7=אפר!$C$7,אפר!E28,IF($C$7=$AE$2,'שיקוף לעסק'!AB28,'שיקוף לעסק'!AF28))</f>
        <v>בית</v>
      </c>
      <c r="F28" s="126">
        <f t="shared" si="6"/>
        <v>0</v>
      </c>
      <c r="G28" s="127">
        <f>IF($C$7=אפר!$C$7,אפר!G28,IF($C$7=$AE$2,'שיקוף לעסק'!AC28,'שיקוף לעסק'!AG28))</f>
        <v>0.45</v>
      </c>
      <c r="H28" s="123">
        <f t="shared" si="7"/>
        <v>0</v>
      </c>
      <c r="I28" s="128">
        <f>IF($C$7=אפר!$C$7,אפר!I28,IF($C$7=$AE$2,'שיקוף לעסק'!AD28,'שיקוף לעסק'!AH28))</f>
        <v>0</v>
      </c>
      <c r="J28" s="129">
        <f t="shared" si="8"/>
        <v>0</v>
      </c>
      <c r="K28" s="10"/>
      <c r="L28" s="177"/>
      <c r="M28" s="185"/>
      <c r="N28" s="246"/>
      <c r="O28" s="186"/>
      <c r="P28" s="281"/>
      <c r="Q28" s="43"/>
      <c r="R28" s="10"/>
      <c r="S28" s="273">
        <f t="shared" si="1"/>
        <v>0.17</v>
      </c>
      <c r="T28" s="56">
        <f t="shared" si="2"/>
        <v>0</v>
      </c>
      <c r="AC28" s="77" t="str">
        <f t="shared" ref="AC28:AC44" si="10">B28</f>
        <v>רכב : ביטוחים + רישוי</v>
      </c>
      <c r="AG28" s="63"/>
      <c r="AH28" s="64"/>
      <c r="AI28" s="78"/>
      <c r="AJ28" s="65">
        <f>IF($H$3&gt;='שיעורי מס'!B23,'שיעורי מס'!D23*'שיעורי מס'!C23,IF($H$3&lt;='שיעורי מס'!B22,0,'שיעורי מס'!D23*($H$3-'שיעורי מס'!B22)))</f>
        <v>0</v>
      </c>
      <c r="AL28" s="299">
        <f t="shared" si="3"/>
        <v>1</v>
      </c>
      <c r="AM28" s="299">
        <f t="shared" si="4"/>
        <v>0</v>
      </c>
      <c r="AN28" s="299">
        <f t="shared" si="5"/>
        <v>0</v>
      </c>
    </row>
    <row r="29" spans="1:40" ht="15.75" customHeight="1" thickBot="1" x14ac:dyDescent="0.3">
      <c r="A29" s="10"/>
      <c r="B29" s="119" t="str">
        <f>אפר!B29</f>
        <v>רכב : דלק+ חניה+טיפולים</v>
      </c>
      <c r="C29" s="129">
        <f t="shared" si="0"/>
        <v>0</v>
      </c>
      <c r="D29" s="331" t="str">
        <f>IF($C$7=אפר!$C$7,אפר!D29,IF($C$7=$AE$2,'שיקוף לעסק'!AA29,'שיקוף לעסק'!AE29))</f>
        <v>כן</v>
      </c>
      <c r="E29" s="332" t="str">
        <f>IF($C$7=אפר!$C$7,אפר!E29,IF($C$7=$AE$2,'שיקוף לעסק'!AB29,'שיקוף לעסק'!AF29))</f>
        <v>בית</v>
      </c>
      <c r="F29" s="126">
        <f t="shared" si="6"/>
        <v>0</v>
      </c>
      <c r="G29" s="127">
        <f>IF($C$7=אפר!$C$7,אפר!G29,IF($C$7=$AE$2,'שיקוף לעסק'!AC29,'שיקוף לעסק'!AG29))</f>
        <v>0.45</v>
      </c>
      <c r="H29" s="123">
        <f t="shared" si="7"/>
        <v>0</v>
      </c>
      <c r="I29" s="128">
        <f>IF($C$7=אפר!$C$7,אפר!I29,IF($C$7=$AE$2,'שיקוף לעסק'!AD29,'שיקוף לעסק'!AH29))</f>
        <v>0.66</v>
      </c>
      <c r="J29" s="129">
        <f t="shared" si="8"/>
        <v>0</v>
      </c>
      <c r="K29" s="10"/>
      <c r="L29" s="177"/>
      <c r="M29" s="185"/>
      <c r="N29" s="246"/>
      <c r="O29" s="186"/>
      <c r="P29" s="281"/>
      <c r="Q29" s="43"/>
      <c r="R29" s="10"/>
      <c r="S29" s="273">
        <f t="shared" si="1"/>
        <v>0.17</v>
      </c>
      <c r="T29" s="56">
        <f t="shared" si="2"/>
        <v>0</v>
      </c>
      <c r="AC29" s="77" t="str">
        <f t="shared" si="10"/>
        <v>רכב : דלק+ חניה+טיפולים</v>
      </c>
      <c r="AG29" s="63"/>
      <c r="AH29" s="64"/>
      <c r="AI29" s="78"/>
      <c r="AJ29" s="65">
        <f>IF($H$3&gt;='שיעורי מס'!B24,'שיעורי מס'!D24*'שיעורי מס'!C24,IF($H$3&lt;='שיעורי מס'!B23,0,'שיעורי מס'!D24*($H$3-'שיעורי מס'!B23)))</f>
        <v>0</v>
      </c>
      <c r="AL29" s="299">
        <f t="shared" si="3"/>
        <v>1</v>
      </c>
      <c r="AM29" s="299">
        <f t="shared" si="4"/>
        <v>0</v>
      </c>
      <c r="AN29" s="299">
        <f t="shared" si="5"/>
        <v>0</v>
      </c>
    </row>
    <row r="30" spans="1:40" ht="15.75" customHeight="1" thickBot="1" x14ac:dyDescent="0.3">
      <c r="A30" s="10"/>
      <c r="B30" s="119" t="str">
        <f>אפר!B30</f>
        <v>תחבורה ציבורית</v>
      </c>
      <c r="C30" s="129">
        <f t="shared" si="0"/>
        <v>0</v>
      </c>
      <c r="D30" s="331" t="str">
        <f>IF($C$7=אפר!$C$7,אפר!D30,IF($C$7=$AE$2,'שיקוף לעסק'!AA30,'שיקוף לעסק'!AE30))</f>
        <v>לא</v>
      </c>
      <c r="E30" s="332" t="str">
        <f>IF($C$7=אפר!$C$7,אפר!E30,IF($C$7=$AE$2,'שיקוף לעסק'!AB30,'שיקוף לעסק'!AF30))</f>
        <v>עסק</v>
      </c>
      <c r="F30" s="126">
        <f t="shared" si="6"/>
        <v>0</v>
      </c>
      <c r="G30" s="127">
        <f>IF($C$7=אפר!$C$7,אפר!G30,IF($C$7=$AE$2,'שיקוף לעסק'!AC30,'שיקוף לעסק'!AG30))</f>
        <v>1</v>
      </c>
      <c r="H30" s="123">
        <f t="shared" si="7"/>
        <v>0</v>
      </c>
      <c r="I30" s="128">
        <f>IF($C$7=אפר!$C$7,אפר!I30,IF($C$7=$AE$2,'שיקוף לעסק'!AD30,'שיקוף לעסק'!AH30))</f>
        <v>1</v>
      </c>
      <c r="J30" s="129">
        <f t="shared" si="8"/>
        <v>0</v>
      </c>
      <c r="K30" s="10"/>
      <c r="L30" s="177"/>
      <c r="M30" s="185"/>
      <c r="N30" s="246"/>
      <c r="O30" s="186"/>
      <c r="P30" s="281"/>
      <c r="Q30" s="43"/>
      <c r="R30" s="10"/>
      <c r="S30" s="273">
        <f t="shared" si="1"/>
        <v>0.17</v>
      </c>
      <c r="T30" s="56">
        <f t="shared" si="2"/>
        <v>0</v>
      </c>
      <c r="AC30" s="77" t="str">
        <f t="shared" si="10"/>
        <v>תחבורה ציבורית</v>
      </c>
      <c r="AG30" s="67" t="s">
        <v>30</v>
      </c>
      <c r="AH30" s="68"/>
      <c r="AI30" s="68"/>
      <c r="AJ30" s="69">
        <f>SUM(AJ28:AJ29)</f>
        <v>0</v>
      </c>
      <c r="AL30" s="299">
        <f t="shared" si="3"/>
        <v>0</v>
      </c>
      <c r="AM30" s="299">
        <f t="shared" si="4"/>
        <v>0</v>
      </c>
      <c r="AN30" s="299">
        <f t="shared" si="5"/>
        <v>0</v>
      </c>
    </row>
    <row r="31" spans="1:40" ht="15.75" customHeight="1" x14ac:dyDescent="0.2">
      <c r="A31" s="10"/>
      <c r="B31" s="119" t="str">
        <f>אפר!B31</f>
        <v>משלוחים</v>
      </c>
      <c r="C31" s="129">
        <f t="shared" si="0"/>
        <v>0</v>
      </c>
      <c r="D31" s="331" t="str">
        <f>IF($C$7=אפר!$C$7,אפר!D31,IF($C$7=$AE$2,'שיקוף לעסק'!AA31,'שיקוף לעסק'!AE31))</f>
        <v>לא</v>
      </c>
      <c r="E31" s="332" t="str">
        <f>IF($C$7=אפר!$C$7,אפר!E31,IF($C$7=$AE$2,'שיקוף לעסק'!AB31,'שיקוף לעסק'!AF31))</f>
        <v>עסק</v>
      </c>
      <c r="F31" s="126">
        <f t="shared" si="6"/>
        <v>0</v>
      </c>
      <c r="G31" s="127">
        <f>IF($C$7=אפר!$C$7,אפר!G31,IF($C$7=$AE$2,'שיקוף לעסק'!AC31,'שיקוף לעסק'!AG31))</f>
        <v>1</v>
      </c>
      <c r="H31" s="123">
        <f t="shared" si="7"/>
        <v>0</v>
      </c>
      <c r="I31" s="128">
        <f>IF($C$7=אפר!$C$7,אפר!I31,IF($C$7=$AE$2,'שיקוף לעסק'!AD31,'שיקוף לעסק'!AH31))</f>
        <v>1</v>
      </c>
      <c r="J31" s="129">
        <f t="shared" si="8"/>
        <v>0</v>
      </c>
      <c r="K31" s="10"/>
      <c r="L31" s="177"/>
      <c r="M31" s="185"/>
      <c r="N31" s="246"/>
      <c r="O31" s="186"/>
      <c r="P31" s="281"/>
      <c r="Q31" s="43"/>
      <c r="R31" s="10"/>
      <c r="S31" s="273">
        <f t="shared" si="1"/>
        <v>0.17</v>
      </c>
      <c r="T31" s="56">
        <f t="shared" si="2"/>
        <v>0</v>
      </c>
      <c r="AC31" s="77" t="str">
        <f t="shared" si="10"/>
        <v>משלוחים</v>
      </c>
      <c r="AL31" s="299">
        <f t="shared" si="3"/>
        <v>0</v>
      </c>
      <c r="AM31" s="299">
        <f t="shared" si="4"/>
        <v>0</v>
      </c>
      <c r="AN31" s="299">
        <f t="shared" si="5"/>
        <v>0</v>
      </c>
    </row>
    <row r="32" spans="1:40" ht="15.75" customHeight="1" x14ac:dyDescent="0.2">
      <c r="A32" s="10"/>
      <c r="B32" s="119" t="str">
        <f>אפר!B32</f>
        <v>תיקונים: מכונות, כלים, אחזקת משרד</v>
      </c>
      <c r="C32" s="129">
        <f t="shared" si="0"/>
        <v>0</v>
      </c>
      <c r="D32" s="331" t="str">
        <f>IF($C$7=אפר!$C$7,אפר!D32,IF($C$7=$AE$2,'שיקוף לעסק'!AA32,'שיקוף לעסק'!AE32))</f>
        <v>לא</v>
      </c>
      <c r="E32" s="332" t="str">
        <f>IF($C$7=אפר!$C$7,אפר!E32,IF($C$7=$AE$2,'שיקוף לעסק'!AB32,'שיקוף לעסק'!AF32))</f>
        <v>עסק</v>
      </c>
      <c r="F32" s="126">
        <f t="shared" si="6"/>
        <v>0</v>
      </c>
      <c r="G32" s="127">
        <f>IF($C$7=אפר!$C$7,אפר!G32,IF($C$7=$AE$2,'שיקוף לעסק'!AC32,'שיקוף לעסק'!AG32))</f>
        <v>1</v>
      </c>
      <c r="H32" s="123">
        <f t="shared" si="7"/>
        <v>0</v>
      </c>
      <c r="I32" s="128">
        <f>IF($C$7=אפר!$C$7,אפר!I32,IF($C$7=$AE$2,'שיקוף לעסק'!AD32,'שיקוף לעסק'!AH32))</f>
        <v>1</v>
      </c>
      <c r="J32" s="129">
        <f t="shared" si="8"/>
        <v>0</v>
      </c>
      <c r="K32" s="10"/>
      <c r="L32" s="177"/>
      <c r="M32" s="185"/>
      <c r="N32" s="246"/>
      <c r="O32" s="186"/>
      <c r="P32" s="281"/>
      <c r="Q32" s="43"/>
      <c r="R32" s="10"/>
      <c r="S32" s="273">
        <f t="shared" si="1"/>
        <v>0.17</v>
      </c>
      <c r="T32" s="56">
        <f t="shared" si="2"/>
        <v>0</v>
      </c>
      <c r="AC32" s="77" t="str">
        <f t="shared" si="10"/>
        <v>תיקונים: מכונות, כלים, אחזקת משרד</v>
      </c>
      <c r="AL32" s="299">
        <f t="shared" si="3"/>
        <v>0</v>
      </c>
      <c r="AM32" s="299">
        <f t="shared" si="4"/>
        <v>0</v>
      </c>
      <c r="AN32" s="299">
        <f t="shared" si="5"/>
        <v>0</v>
      </c>
    </row>
    <row r="33" spans="1:40" ht="15.75" customHeight="1" x14ac:dyDescent="0.2">
      <c r="A33" s="10"/>
      <c r="B33" s="119" t="str">
        <f>אפר!B33</f>
        <v>פרסום ושיווק</v>
      </c>
      <c r="C33" s="129">
        <f t="shared" si="0"/>
        <v>0</v>
      </c>
      <c r="D33" s="331" t="str">
        <f>IF($C$7=אפר!$C$7,אפר!D33,IF($C$7=$AE$2,'שיקוף לעסק'!AA33,'שיקוף לעסק'!AE33))</f>
        <v>לא</v>
      </c>
      <c r="E33" s="332" t="str">
        <f>IF($C$7=אפר!$C$7,אפר!E33,IF($C$7=$AE$2,'שיקוף לעסק'!AB33,'שיקוף לעסק'!AF33))</f>
        <v>עסק</v>
      </c>
      <c r="F33" s="126">
        <f t="shared" si="6"/>
        <v>0</v>
      </c>
      <c r="G33" s="127">
        <f>IF($C$7=אפר!$C$7,אפר!G33,IF($C$7=$AE$2,'שיקוף לעסק'!AC33,'שיקוף לעסק'!AG33))</f>
        <v>1</v>
      </c>
      <c r="H33" s="123">
        <f t="shared" si="7"/>
        <v>0</v>
      </c>
      <c r="I33" s="128">
        <f>IF($C$7=אפר!$C$7,אפר!I33,IF($C$7=$AE$2,'שיקוף לעסק'!AD33,'שיקוף לעסק'!AH33))</f>
        <v>1</v>
      </c>
      <c r="J33" s="129">
        <f t="shared" si="8"/>
        <v>0</v>
      </c>
      <c r="K33" s="10"/>
      <c r="L33" s="177"/>
      <c r="M33" s="185"/>
      <c r="N33" s="246"/>
      <c r="O33" s="186"/>
      <c r="P33" s="281"/>
      <c r="Q33" s="43"/>
      <c r="R33" s="10"/>
      <c r="S33" s="273">
        <f t="shared" si="1"/>
        <v>0.17</v>
      </c>
      <c r="T33" s="56">
        <f t="shared" si="2"/>
        <v>0</v>
      </c>
      <c r="AC33" s="77" t="str">
        <f t="shared" si="10"/>
        <v>פרסום ושיווק</v>
      </c>
      <c r="AL33" s="299">
        <f t="shared" si="3"/>
        <v>0</v>
      </c>
      <c r="AM33" s="299">
        <f t="shared" si="4"/>
        <v>0</v>
      </c>
      <c r="AN33" s="299">
        <f t="shared" si="5"/>
        <v>0</v>
      </c>
    </row>
    <row r="34" spans="1:40" ht="15.75" customHeight="1" x14ac:dyDescent="0.2">
      <c r="A34" s="10"/>
      <c r="B34" s="119" t="str">
        <f>אפר!B34</f>
        <v>ארוחות עסקיות וכיבוד מחוץ לעסק</v>
      </c>
      <c r="C34" s="129">
        <f t="shared" si="0"/>
        <v>0</v>
      </c>
      <c r="D34" s="331" t="str">
        <f>IF($C$7=אפר!$C$7,אפר!D34,IF($C$7=$AE$2,'שיקוף לעסק'!AA34,'שיקוף לעסק'!AE34))</f>
        <v>לא</v>
      </c>
      <c r="E34" s="332" t="str">
        <f>IF($C$7=אפר!$C$7,אפר!E34,IF($C$7=$AE$2,'שיקוף לעסק'!AB34,'שיקוף לעסק'!AF34))</f>
        <v>עסק</v>
      </c>
      <c r="F34" s="126">
        <f t="shared" si="6"/>
        <v>0</v>
      </c>
      <c r="G34" s="127">
        <f>IF($C$7=אפר!$C$7,אפר!G34,IF($C$7=$AE$2,'שיקוף לעסק'!AC34,'שיקוף לעסק'!AG34))</f>
        <v>0</v>
      </c>
      <c r="H34" s="123">
        <f t="shared" si="7"/>
        <v>0</v>
      </c>
      <c r="I34" s="128">
        <f>IF($C$7=אפר!$C$7,אפר!I34,IF($C$7=$AE$2,'שיקוף לעסק'!AD34,'שיקוף לעסק'!AH34))</f>
        <v>0</v>
      </c>
      <c r="J34" s="129">
        <f t="shared" si="8"/>
        <v>0</v>
      </c>
      <c r="K34" s="10"/>
      <c r="L34" s="177"/>
      <c r="M34" s="185"/>
      <c r="N34" s="246"/>
      <c r="O34" s="186"/>
      <c r="P34" s="281"/>
      <c r="Q34" s="43"/>
      <c r="R34" s="10"/>
      <c r="S34" s="273">
        <f t="shared" si="1"/>
        <v>0.17</v>
      </c>
      <c r="T34" s="56">
        <f t="shared" si="2"/>
        <v>0</v>
      </c>
      <c r="AC34" s="77" t="str">
        <f t="shared" si="10"/>
        <v>ארוחות עסקיות וכיבוד מחוץ לעסק</v>
      </c>
      <c r="AL34" s="299">
        <f t="shared" si="3"/>
        <v>0</v>
      </c>
      <c r="AM34" s="299">
        <f t="shared" si="4"/>
        <v>0</v>
      </c>
      <c r="AN34" s="299">
        <f t="shared" si="5"/>
        <v>0</v>
      </c>
    </row>
    <row r="35" spans="1:40" ht="15.75" customHeight="1" x14ac:dyDescent="0.2">
      <c r="A35" s="10"/>
      <c r="B35" s="119" t="str">
        <f>אפר!B35</f>
        <v>כיבודים בעסק (קפה, תה וכדומה)</v>
      </c>
      <c r="C35" s="129">
        <f t="shared" si="0"/>
        <v>0</v>
      </c>
      <c r="D35" s="331" t="str">
        <f>IF($C$7=אפר!$C$7,אפר!D35,IF($C$7=$AE$2,'שיקוף לעסק'!AA35,'שיקוף לעסק'!AE35))</f>
        <v>לא</v>
      </c>
      <c r="E35" s="332" t="str">
        <f>IF($C$7=אפר!$C$7,אפר!E35,IF($C$7=$AE$2,'שיקוף לעסק'!AB35,'שיקוף לעסק'!AF35))</f>
        <v>עסק</v>
      </c>
      <c r="F35" s="126">
        <f t="shared" si="6"/>
        <v>0</v>
      </c>
      <c r="G35" s="127">
        <f>IF($C$7=אפר!$C$7,אפר!G35,IF($C$7=$AE$2,'שיקוף לעסק'!AC35,'שיקוף לעסק'!AG35))</f>
        <v>0.8</v>
      </c>
      <c r="H35" s="123">
        <f t="shared" si="7"/>
        <v>0</v>
      </c>
      <c r="I35" s="128">
        <f>IF($C$7=אפר!$C$7,אפר!I35,IF($C$7=$AE$2,'שיקוף לעסק'!AD35,'שיקוף לעסק'!AH35))</f>
        <v>0</v>
      </c>
      <c r="J35" s="129">
        <f t="shared" si="8"/>
        <v>0</v>
      </c>
      <c r="K35" s="10"/>
      <c r="L35" s="177"/>
      <c r="M35" s="185"/>
      <c r="N35" s="246"/>
      <c r="O35" s="186"/>
      <c r="P35" s="281"/>
      <c r="Q35" s="43"/>
      <c r="R35" s="10"/>
      <c r="S35" s="273">
        <f t="shared" si="1"/>
        <v>0.17</v>
      </c>
      <c r="T35" s="56">
        <f t="shared" si="2"/>
        <v>0</v>
      </c>
      <c r="AC35" s="77" t="str">
        <f t="shared" si="10"/>
        <v>כיבודים בעסק (קפה, תה וכדומה)</v>
      </c>
      <c r="AL35" s="299">
        <f t="shared" si="3"/>
        <v>0</v>
      </c>
      <c r="AM35" s="299">
        <f t="shared" si="4"/>
        <v>0</v>
      </c>
      <c r="AN35" s="299">
        <f t="shared" si="5"/>
        <v>0</v>
      </c>
    </row>
    <row r="36" spans="1:40" ht="15.75" customHeight="1" x14ac:dyDescent="0.2">
      <c r="A36" s="10"/>
      <c r="B36" s="119" t="str">
        <f>אפר!B36</f>
        <v>החזר חובות - חלק הקרן</v>
      </c>
      <c r="C36" s="129">
        <f t="shared" si="0"/>
        <v>0</v>
      </c>
      <c r="D36" s="331" t="str">
        <f>IF($C$7=אפר!$C$7,אפר!D36,IF($C$7=$AE$2,'שיקוף לעסק'!AA36,'שיקוף לעסק'!AE36))</f>
        <v>לא</v>
      </c>
      <c r="E36" s="332" t="str">
        <f>IF($C$7=אפר!$C$7,אפר!E36,IF($C$7=$AE$2,'שיקוף לעסק'!AB36,'שיקוף לעסק'!AF36))</f>
        <v>עסק</v>
      </c>
      <c r="F36" s="126">
        <f t="shared" si="6"/>
        <v>0</v>
      </c>
      <c r="G36" s="127">
        <f>IF($C$7=אפר!$C$7,אפר!G36,IF($C$7=$AE$2,'שיקוף לעסק'!AC36,'שיקוף לעסק'!AG36))</f>
        <v>0</v>
      </c>
      <c r="H36" s="123">
        <f t="shared" si="7"/>
        <v>0</v>
      </c>
      <c r="I36" s="128">
        <f>IF($C$7=אפר!$C$7,אפר!I36,IF($C$7=$AE$2,'שיקוף לעסק'!AD36,'שיקוף לעסק'!AH36))</f>
        <v>0</v>
      </c>
      <c r="J36" s="129">
        <f t="shared" si="8"/>
        <v>0</v>
      </c>
      <c r="K36" s="10"/>
      <c r="L36" s="177"/>
      <c r="M36" s="185"/>
      <c r="N36" s="246"/>
      <c r="O36" s="186"/>
      <c r="P36" s="281"/>
      <c r="Q36" s="43"/>
      <c r="R36" s="10"/>
      <c r="S36" s="273">
        <f t="shared" si="1"/>
        <v>0.17</v>
      </c>
      <c r="T36" s="56">
        <f t="shared" si="2"/>
        <v>0</v>
      </c>
      <c r="AC36" s="77" t="str">
        <f t="shared" si="10"/>
        <v>החזר חובות - חלק הקרן</v>
      </c>
      <c r="AL36" s="299">
        <f t="shared" si="3"/>
        <v>0</v>
      </c>
      <c r="AM36" s="299">
        <f t="shared" si="4"/>
        <v>0</v>
      </c>
      <c r="AN36" s="299">
        <f t="shared" si="5"/>
        <v>0</v>
      </c>
    </row>
    <row r="37" spans="1:40" ht="15.75" customHeight="1" x14ac:dyDescent="0.2">
      <c r="A37" s="10"/>
      <c r="B37" s="119" t="str">
        <f>אפר!B37</f>
        <v>החזר חובות - חלק הרבית</v>
      </c>
      <c r="C37" s="129">
        <f t="shared" si="0"/>
        <v>0</v>
      </c>
      <c r="D37" s="331" t="str">
        <f>IF($C$7=אפר!$C$7,אפר!D37,IF($C$7=$AE$2,'שיקוף לעסק'!AA37,'שיקוף לעסק'!AE37))</f>
        <v>לא</v>
      </c>
      <c r="E37" s="332" t="str">
        <f>IF($C$7=אפר!$C$7,אפר!E37,IF($C$7=$AE$2,'שיקוף לעסק'!AB37,'שיקוף לעסק'!AF37))</f>
        <v>עסק</v>
      </c>
      <c r="F37" s="126">
        <f t="shared" si="6"/>
        <v>0</v>
      </c>
      <c r="G37" s="127">
        <f>IF($C$7=אפר!$C$7,אפר!G37,IF($C$7=$AE$2,'שיקוף לעסק'!AC37,'שיקוף לעסק'!AG37))</f>
        <v>1</v>
      </c>
      <c r="H37" s="123">
        <f t="shared" si="7"/>
        <v>0</v>
      </c>
      <c r="I37" s="128">
        <f>IF($C$7=אפר!$C$7,אפר!I37,IF($C$7=$AE$2,'שיקוף לעסק'!AD37,'שיקוף לעסק'!AH37))</f>
        <v>0</v>
      </c>
      <c r="J37" s="129">
        <f t="shared" si="8"/>
        <v>0</v>
      </c>
      <c r="K37" s="10"/>
      <c r="L37" s="177"/>
      <c r="M37" s="185"/>
      <c r="N37" s="246"/>
      <c r="O37" s="186"/>
      <c r="P37" s="281"/>
      <c r="Q37" s="43"/>
      <c r="R37" s="10"/>
      <c r="S37" s="273">
        <f t="shared" si="1"/>
        <v>0.17</v>
      </c>
      <c r="T37" s="56">
        <f t="shared" si="2"/>
        <v>0</v>
      </c>
      <c r="AC37" s="77" t="str">
        <f t="shared" si="10"/>
        <v>החזר חובות - חלק הרבית</v>
      </c>
      <c r="AL37" s="299">
        <f t="shared" si="3"/>
        <v>0</v>
      </c>
      <c r="AM37" s="299">
        <f t="shared" si="4"/>
        <v>0</v>
      </c>
      <c r="AN37" s="299">
        <f t="shared" si="5"/>
        <v>0</v>
      </c>
    </row>
    <row r="38" spans="1:40" ht="15.75" customHeight="1" x14ac:dyDescent="0.2">
      <c r="A38" s="10"/>
      <c r="B38" s="119" t="str">
        <f>אפר!B38</f>
        <v>השתלמויות</v>
      </c>
      <c r="C38" s="129">
        <f t="shared" si="0"/>
        <v>0</v>
      </c>
      <c r="D38" s="331" t="str">
        <f>IF($C$7=אפר!$C$7,אפר!D38,IF($C$7=$AE$2,'שיקוף לעסק'!AA38,'שיקוף לעסק'!AE38))</f>
        <v>לא</v>
      </c>
      <c r="E38" s="332" t="str">
        <f>IF($C$7=אפר!$C$7,אפר!E38,IF($C$7=$AE$2,'שיקוף לעסק'!AB38,'שיקוף לעסק'!AF38))</f>
        <v>עסק</v>
      </c>
      <c r="F38" s="126">
        <f t="shared" si="6"/>
        <v>0</v>
      </c>
      <c r="G38" s="127">
        <f>IF($C$7=אפר!$C$7,אפר!G38,IF($C$7=$AE$2,'שיקוף לעסק'!AC38,'שיקוף לעסק'!AG38))</f>
        <v>1</v>
      </c>
      <c r="H38" s="123">
        <f t="shared" si="7"/>
        <v>0</v>
      </c>
      <c r="I38" s="128">
        <f>IF($C$7=אפר!$C$7,אפר!I38,IF($C$7=$AE$2,'שיקוף לעסק'!AD38,'שיקוף לעסק'!AH38))</f>
        <v>1</v>
      </c>
      <c r="J38" s="129">
        <f t="shared" si="8"/>
        <v>0</v>
      </c>
      <c r="K38" s="10"/>
      <c r="L38" s="177"/>
      <c r="M38" s="185"/>
      <c r="N38" s="246"/>
      <c r="O38" s="186"/>
      <c r="P38" s="281"/>
      <c r="Q38" s="43"/>
      <c r="R38" s="10"/>
      <c r="S38" s="273">
        <f t="shared" si="1"/>
        <v>0.17</v>
      </c>
      <c r="T38" s="56">
        <f t="shared" si="2"/>
        <v>0</v>
      </c>
      <c r="AC38" s="77" t="str">
        <f t="shared" si="10"/>
        <v>השתלמויות</v>
      </c>
      <c r="AL38" s="299">
        <f t="shared" si="3"/>
        <v>0</v>
      </c>
      <c r="AM38" s="299">
        <f t="shared" si="4"/>
        <v>0</v>
      </c>
      <c r="AN38" s="299">
        <f t="shared" si="5"/>
        <v>0</v>
      </c>
    </row>
    <row r="39" spans="1:40" ht="15.75" customHeight="1" x14ac:dyDescent="0.2">
      <c r="A39" s="10"/>
      <c r="B39" s="119" t="str">
        <f>אפר!B39</f>
        <v>קנסות</v>
      </c>
      <c r="C39" s="129">
        <f t="shared" si="0"/>
        <v>0</v>
      </c>
      <c r="D39" s="331" t="str">
        <f>IF($C$7=אפר!$C$7,אפר!D39,IF($C$7=$AE$2,'שיקוף לעסק'!AA39,'שיקוף לעסק'!AE39))</f>
        <v>לא</v>
      </c>
      <c r="E39" s="332" t="str">
        <f>IF($C$7=אפר!$C$7,אפר!E39,IF($C$7=$AE$2,'שיקוף לעסק'!AB39,'שיקוף לעסק'!AF39))</f>
        <v>עסק</v>
      </c>
      <c r="F39" s="126">
        <f t="shared" si="6"/>
        <v>0</v>
      </c>
      <c r="G39" s="127">
        <f>IF($C$7=אפר!$C$7,אפר!G39,IF($C$7=$AE$2,'שיקוף לעסק'!AC39,'שיקוף לעסק'!AG39))</f>
        <v>0</v>
      </c>
      <c r="H39" s="123">
        <f t="shared" si="7"/>
        <v>0</v>
      </c>
      <c r="I39" s="128">
        <f>IF($C$7=אפר!$C$7,אפר!I39,IF($C$7=$AE$2,'שיקוף לעסק'!AD39,'שיקוף לעסק'!AH39))</f>
        <v>0</v>
      </c>
      <c r="J39" s="129">
        <f t="shared" si="8"/>
        <v>0</v>
      </c>
      <c r="K39" s="10"/>
      <c r="L39" s="177"/>
      <c r="M39" s="185"/>
      <c r="N39" s="246"/>
      <c r="O39" s="186"/>
      <c r="P39" s="281"/>
      <c r="Q39" s="43"/>
      <c r="R39" s="10"/>
      <c r="S39" s="273">
        <f t="shared" si="1"/>
        <v>0.17</v>
      </c>
      <c r="T39" s="56">
        <f t="shared" si="2"/>
        <v>0</v>
      </c>
      <c r="AC39" s="77" t="str">
        <f t="shared" si="10"/>
        <v>קנסות</v>
      </c>
      <c r="AL39" s="299">
        <f t="shared" si="3"/>
        <v>0</v>
      </c>
      <c r="AM39" s="299">
        <f t="shared" si="4"/>
        <v>0</v>
      </c>
      <c r="AN39" s="299">
        <f t="shared" si="5"/>
        <v>0</v>
      </c>
    </row>
    <row r="40" spans="1:40" ht="15.75" customHeight="1" x14ac:dyDescent="0.2">
      <c r="A40" s="10"/>
      <c r="B40" s="119">
        <f>אפר!B40</f>
        <v>0</v>
      </c>
      <c r="C40" s="139">
        <f t="shared" si="0"/>
        <v>0</v>
      </c>
      <c r="D40" s="333" t="str">
        <f>IF($C$7=אפר!$C$7,אפר!D40,IF($C$7=$AE$2,'שיקוף לעסק'!AA40,'שיקוף לעסק'!AE40))</f>
        <v>לא</v>
      </c>
      <c r="E40" s="334" t="str">
        <f>IF($C$7=אפר!$C$7,אפר!E40,IF($C$7=$AE$2,'שיקוף לעסק'!AB40,'שיקוף לעסק'!AF40))</f>
        <v>עסק</v>
      </c>
      <c r="F40" s="126">
        <f t="shared" si="6"/>
        <v>0</v>
      </c>
      <c r="G40" s="127">
        <f>IF($C$7=אפר!$C$7,אפר!G40,IF($C$7=$AE$2,'שיקוף לעסק'!AC40,'שיקוף לעסק'!AG40))</f>
        <v>0</v>
      </c>
      <c r="H40" s="123">
        <f t="shared" si="7"/>
        <v>0</v>
      </c>
      <c r="I40" s="128">
        <f>IF($C$7=אפר!$C$7,אפר!I40,IF($C$7=$AE$2,'שיקוף לעסק'!AD40,'שיקוף לעסק'!AH40))</f>
        <v>0</v>
      </c>
      <c r="J40" s="129">
        <f t="shared" si="8"/>
        <v>0</v>
      </c>
      <c r="K40" s="10"/>
      <c r="L40" s="177"/>
      <c r="M40" s="185"/>
      <c r="N40" s="246"/>
      <c r="O40" s="186"/>
      <c r="P40" s="281"/>
      <c r="Q40" s="43"/>
      <c r="R40" s="10"/>
      <c r="S40" s="273">
        <f t="shared" si="1"/>
        <v>0.17</v>
      </c>
      <c r="T40" s="56">
        <f t="shared" si="2"/>
        <v>0</v>
      </c>
      <c r="AC40" s="77">
        <f t="shared" si="10"/>
        <v>0</v>
      </c>
      <c r="AL40" s="299">
        <f t="shared" si="3"/>
        <v>0</v>
      </c>
      <c r="AM40" s="299">
        <f t="shared" si="4"/>
        <v>0</v>
      </c>
      <c r="AN40" s="299">
        <f t="shared" si="5"/>
        <v>0</v>
      </c>
    </row>
    <row r="41" spans="1:40" ht="15.75" customHeight="1" x14ac:dyDescent="0.2">
      <c r="A41" s="10"/>
      <c r="B41" s="119">
        <f>אפר!B41</f>
        <v>0</v>
      </c>
      <c r="C41" s="139">
        <f t="shared" si="0"/>
        <v>0</v>
      </c>
      <c r="D41" s="333" t="str">
        <f>IF($C$7=אפר!$C$7,אפר!D41,IF($C$7=$AE$2,'שיקוף לעסק'!AA41,'שיקוף לעסק'!AE41))</f>
        <v>לא</v>
      </c>
      <c r="E41" s="334" t="str">
        <f>IF($C$7=אפר!$C$7,אפר!E41,IF($C$7=$AE$2,'שיקוף לעסק'!AB41,'שיקוף לעסק'!AF41))</f>
        <v>עסק</v>
      </c>
      <c r="F41" s="126">
        <f t="shared" si="6"/>
        <v>0</v>
      </c>
      <c r="G41" s="127">
        <f>IF($C$7=אפר!$C$7,אפר!G41,IF($C$7=$AE$2,'שיקוף לעסק'!AC41,'שיקוף לעסק'!AG41))</f>
        <v>0</v>
      </c>
      <c r="H41" s="123">
        <f t="shared" si="7"/>
        <v>0</v>
      </c>
      <c r="I41" s="128">
        <f>IF($C$7=אפר!$C$7,אפר!I41,IF($C$7=$AE$2,'שיקוף לעסק'!AD41,'שיקוף לעסק'!AH41))</f>
        <v>0</v>
      </c>
      <c r="J41" s="129">
        <f t="shared" si="8"/>
        <v>0</v>
      </c>
      <c r="K41" s="10"/>
      <c r="L41" s="177"/>
      <c r="M41" s="185"/>
      <c r="N41" s="246"/>
      <c r="O41" s="186"/>
      <c r="P41" s="281"/>
      <c r="Q41" s="43"/>
      <c r="R41" s="10"/>
      <c r="S41" s="273">
        <f t="shared" si="1"/>
        <v>0.17</v>
      </c>
      <c r="T41" s="56">
        <f t="shared" si="2"/>
        <v>0</v>
      </c>
      <c r="AC41" s="77">
        <f t="shared" si="10"/>
        <v>0</v>
      </c>
      <c r="AL41" s="299">
        <f t="shared" si="3"/>
        <v>0</v>
      </c>
      <c r="AM41" s="299">
        <f t="shared" si="4"/>
        <v>0</v>
      </c>
      <c r="AN41" s="299">
        <f t="shared" si="5"/>
        <v>0</v>
      </c>
    </row>
    <row r="42" spans="1:40" ht="15.75" customHeight="1" x14ac:dyDescent="0.2">
      <c r="A42" s="10"/>
      <c r="B42" s="119">
        <f>אפר!B42</f>
        <v>0</v>
      </c>
      <c r="C42" s="139">
        <f t="shared" si="0"/>
        <v>0</v>
      </c>
      <c r="D42" s="333" t="str">
        <f>IF($C$7=אפר!$C$7,אפר!D42,IF($C$7=$AE$2,'שיקוף לעסק'!AA42,'שיקוף לעסק'!AE42))</f>
        <v>לא</v>
      </c>
      <c r="E42" s="334" t="str">
        <f>IF($C$7=אפר!$C$7,אפר!E42,IF($C$7=$AE$2,'שיקוף לעסק'!AB42,'שיקוף לעסק'!AF42))</f>
        <v>עסק</v>
      </c>
      <c r="F42" s="126">
        <f t="shared" si="6"/>
        <v>0</v>
      </c>
      <c r="G42" s="127">
        <f>IF($C$7=אפר!$C$7,אפר!G42,IF($C$7=$AE$2,'שיקוף לעסק'!AC42,'שיקוף לעסק'!AG42))</f>
        <v>0</v>
      </c>
      <c r="H42" s="123">
        <f t="shared" si="7"/>
        <v>0</v>
      </c>
      <c r="I42" s="128">
        <f>IF($C$7=אפר!$C$7,אפר!I42,IF($C$7=$AE$2,'שיקוף לעסק'!AD42,'שיקוף לעסק'!AH42))</f>
        <v>0</v>
      </c>
      <c r="J42" s="129">
        <f t="shared" si="8"/>
        <v>0</v>
      </c>
      <c r="K42" s="10"/>
      <c r="L42" s="177"/>
      <c r="M42" s="185"/>
      <c r="N42" s="246"/>
      <c r="O42" s="186"/>
      <c r="P42" s="281"/>
      <c r="Q42" s="43"/>
      <c r="R42" s="10"/>
      <c r="S42" s="273">
        <f t="shared" si="1"/>
        <v>0.17</v>
      </c>
      <c r="T42" s="56">
        <f t="shared" si="2"/>
        <v>0</v>
      </c>
      <c r="AC42" s="77">
        <f t="shared" si="10"/>
        <v>0</v>
      </c>
      <c r="AL42" s="299">
        <f t="shared" si="3"/>
        <v>0</v>
      </c>
      <c r="AM42" s="299">
        <f t="shared" si="4"/>
        <v>0</v>
      </c>
      <c r="AN42" s="299">
        <f t="shared" si="5"/>
        <v>0</v>
      </c>
    </row>
    <row r="43" spans="1:40" ht="15.75" customHeight="1" x14ac:dyDescent="0.2">
      <c r="A43" s="10"/>
      <c r="B43" s="119">
        <f>אפר!B43</f>
        <v>0</v>
      </c>
      <c r="C43" s="139">
        <f t="shared" si="0"/>
        <v>0</v>
      </c>
      <c r="D43" s="333" t="str">
        <f>IF($C$7=אפר!$C$7,אפר!D43,IF($C$7=$AE$2,'שיקוף לעסק'!AA43,'שיקוף לעסק'!AE43))</f>
        <v>לא</v>
      </c>
      <c r="E43" s="334" t="str">
        <f>IF($C$7=אפר!$C$7,אפר!E43,IF($C$7=$AE$2,'שיקוף לעסק'!AB43,'שיקוף לעסק'!AF43))</f>
        <v>עסק</v>
      </c>
      <c r="F43" s="126">
        <f t="shared" si="6"/>
        <v>0</v>
      </c>
      <c r="G43" s="127">
        <f>IF($C$7=אפר!$C$7,אפר!G43,IF($C$7=$AE$2,'שיקוף לעסק'!AC43,'שיקוף לעסק'!AG43))</f>
        <v>0</v>
      </c>
      <c r="H43" s="123">
        <f t="shared" si="7"/>
        <v>0</v>
      </c>
      <c r="I43" s="128">
        <f>IF($C$7=אפר!$C$7,אפר!I43,IF($C$7=$AE$2,'שיקוף לעסק'!AD43,'שיקוף לעסק'!AH43))</f>
        <v>0</v>
      </c>
      <c r="J43" s="129">
        <f t="shared" si="8"/>
        <v>0</v>
      </c>
      <c r="K43" s="10"/>
      <c r="L43" s="177"/>
      <c r="M43" s="185"/>
      <c r="N43" s="246"/>
      <c r="O43" s="186"/>
      <c r="P43" s="281"/>
      <c r="Q43" s="43"/>
      <c r="R43" s="10"/>
      <c r="S43" s="273">
        <f t="shared" si="1"/>
        <v>0.17</v>
      </c>
      <c r="T43" s="56">
        <f t="shared" si="2"/>
        <v>0</v>
      </c>
      <c r="AC43" s="77">
        <f t="shared" si="10"/>
        <v>0</v>
      </c>
      <c r="AL43" s="299">
        <f t="shared" si="3"/>
        <v>0</v>
      </c>
      <c r="AM43" s="299">
        <f t="shared" si="4"/>
        <v>0</v>
      </c>
      <c r="AN43" s="299">
        <f t="shared" si="5"/>
        <v>0</v>
      </c>
    </row>
    <row r="44" spans="1:40" ht="15.75" customHeight="1" thickBot="1" x14ac:dyDescent="0.25">
      <c r="A44" s="10"/>
      <c r="B44" s="120">
        <f>אפר!B44</f>
        <v>0</v>
      </c>
      <c r="C44" s="140">
        <f t="shared" si="0"/>
        <v>0</v>
      </c>
      <c r="D44" s="333" t="str">
        <f>IF($C$7=אפר!$C$7,אפר!D44,IF($C$7=$AE$2,'שיקוף לעסק'!AA44,'שיקוף לעסק'!AE44))</f>
        <v>לא</v>
      </c>
      <c r="E44" s="334" t="str">
        <f>IF($C$7=אפר!$C$7,אפר!E44,IF($C$7=$AE$2,'שיקוף לעסק'!AB44,'שיקוף לעסק'!AF44))</f>
        <v>עסק</v>
      </c>
      <c r="F44" s="130">
        <f t="shared" si="6"/>
        <v>0</v>
      </c>
      <c r="G44" s="131">
        <f>IF($C$7=אפר!$C$7,אפר!G44,IF($C$7=$AE$2,'שיקוף לעסק'!AC44,'שיקוף לעסק'!AG44))</f>
        <v>0</v>
      </c>
      <c r="H44" s="132">
        <f t="shared" si="7"/>
        <v>0</v>
      </c>
      <c r="I44" s="133">
        <f>IF($C$7=אפר!$C$7,אפר!I44,IF($C$7=$AE$2,'שיקוף לעסק'!AD44,'שיקוף לעסק'!AH44))</f>
        <v>0</v>
      </c>
      <c r="J44" s="134">
        <f t="shared" si="8"/>
        <v>0</v>
      </c>
      <c r="K44" s="10"/>
      <c r="L44" s="177"/>
      <c r="M44" s="185"/>
      <c r="N44" s="246"/>
      <c r="O44" s="186"/>
      <c r="P44" s="281"/>
      <c r="Q44" s="43"/>
      <c r="R44" s="10"/>
      <c r="S44" s="273">
        <f t="shared" si="1"/>
        <v>0.17</v>
      </c>
      <c r="T44" s="56">
        <f t="shared" si="2"/>
        <v>0</v>
      </c>
      <c r="AC44" s="115">
        <f t="shared" si="10"/>
        <v>0</v>
      </c>
      <c r="AL44" s="299">
        <f t="shared" si="3"/>
        <v>0</v>
      </c>
      <c r="AM44" s="299">
        <f t="shared" si="4"/>
        <v>0</v>
      </c>
      <c r="AN44" s="299">
        <f t="shared" si="5"/>
        <v>0</v>
      </c>
    </row>
    <row r="45" spans="1:40" ht="15.75" customHeight="1" thickBot="1" x14ac:dyDescent="0.25">
      <c r="A45" s="10"/>
      <c r="B45" s="112" t="s">
        <v>49</v>
      </c>
      <c r="C45" s="87">
        <f>SUM(C11:C44)</f>
        <v>0</v>
      </c>
      <c r="D45" s="193"/>
      <c r="E45" s="318"/>
      <c r="F45" s="88">
        <f>SUM(F11:F44)</f>
        <v>0</v>
      </c>
      <c r="G45" s="21"/>
      <c r="H45" s="89">
        <f>SUM(H11:H44)</f>
        <v>0</v>
      </c>
      <c r="I45" s="21"/>
      <c r="J45" s="87">
        <f>SUM(J11:J44)</f>
        <v>0</v>
      </c>
      <c r="K45" s="10"/>
      <c r="L45" s="177"/>
      <c r="M45" s="185"/>
      <c r="N45" s="246"/>
      <c r="O45" s="186"/>
      <c r="P45" s="281"/>
      <c r="Q45" s="43"/>
      <c r="R45" s="10"/>
      <c r="S45" s="273">
        <f t="shared" si="1"/>
        <v>0.17</v>
      </c>
      <c r="T45" s="56">
        <f t="shared" si="2"/>
        <v>0</v>
      </c>
    </row>
    <row r="46" spans="1:40" ht="15.75" customHeight="1" x14ac:dyDescent="0.2">
      <c r="A46" s="10"/>
      <c r="B46" s="15"/>
      <c r="C46" s="38"/>
      <c r="D46" s="38"/>
      <c r="E46" s="38"/>
      <c r="F46" s="38"/>
      <c r="G46" s="38"/>
      <c r="H46" s="38"/>
      <c r="I46" s="38"/>
      <c r="J46" s="38"/>
      <c r="K46" s="10"/>
      <c r="L46" s="188"/>
      <c r="M46" s="185"/>
      <c r="N46" s="246"/>
      <c r="O46" s="185"/>
      <c r="P46" s="281"/>
      <c r="Q46" s="43"/>
      <c r="R46" s="10"/>
      <c r="S46" s="273">
        <f t="shared" si="1"/>
        <v>0.17</v>
      </c>
      <c r="T46" s="56">
        <f t="shared" si="2"/>
        <v>0</v>
      </c>
    </row>
    <row r="47" spans="1:40" ht="15.75" customHeight="1" x14ac:dyDescent="0.2">
      <c r="A47" s="10"/>
      <c r="K47" s="10"/>
      <c r="L47" s="177"/>
      <c r="M47" s="185"/>
      <c r="N47" s="246"/>
      <c r="O47" s="186"/>
      <c r="P47" s="281"/>
      <c r="Q47" s="43"/>
      <c r="R47" s="10"/>
      <c r="S47" s="273">
        <f t="shared" si="1"/>
        <v>0.17</v>
      </c>
      <c r="T47" s="56">
        <f t="shared" si="2"/>
        <v>0</v>
      </c>
    </row>
    <row r="48" spans="1:40" ht="15.75" customHeight="1" x14ac:dyDescent="0.2">
      <c r="A48" s="10"/>
      <c r="K48" s="10"/>
      <c r="L48" s="177"/>
      <c r="M48" s="185"/>
      <c r="N48" s="246"/>
      <c r="O48" s="186"/>
      <c r="P48" s="281"/>
      <c r="Q48" s="43"/>
      <c r="R48" s="10"/>
      <c r="S48" s="273">
        <f t="shared" si="1"/>
        <v>0.17</v>
      </c>
      <c r="T48" s="56">
        <f t="shared" si="2"/>
        <v>0</v>
      </c>
    </row>
    <row r="49" spans="12:20" x14ac:dyDescent="0.2">
      <c r="L49" s="177"/>
      <c r="M49" s="185"/>
      <c r="N49" s="246"/>
      <c r="O49" s="186"/>
      <c r="P49" s="281"/>
      <c r="Q49" s="43"/>
      <c r="S49" s="273">
        <f t="shared" si="1"/>
        <v>0.17</v>
      </c>
      <c r="T49" s="56">
        <f t="shared" si="2"/>
        <v>0</v>
      </c>
    </row>
    <row r="50" spans="12:20" x14ac:dyDescent="0.2">
      <c r="L50" s="177"/>
      <c r="M50" s="185"/>
      <c r="N50" s="246"/>
      <c r="O50" s="186"/>
      <c r="P50" s="281"/>
      <c r="Q50" s="43"/>
      <c r="S50" s="273">
        <f t="shared" si="1"/>
        <v>0.17</v>
      </c>
      <c r="T50" s="56">
        <f t="shared" si="2"/>
        <v>0</v>
      </c>
    </row>
    <row r="51" spans="12:20" x14ac:dyDescent="0.2">
      <c r="L51" s="177"/>
      <c r="M51" s="185"/>
      <c r="N51" s="246"/>
      <c r="O51" s="186"/>
      <c r="P51" s="281"/>
      <c r="Q51" s="43"/>
      <c r="S51" s="273">
        <f t="shared" si="1"/>
        <v>0.17</v>
      </c>
      <c r="T51" s="56">
        <f t="shared" si="2"/>
        <v>0</v>
      </c>
    </row>
    <row r="52" spans="12:20" x14ac:dyDescent="0.2">
      <c r="L52" s="177"/>
      <c r="M52" s="185"/>
      <c r="N52" s="246"/>
      <c r="O52" s="186"/>
      <c r="P52" s="281"/>
      <c r="Q52" s="43"/>
      <c r="S52" s="273">
        <f t="shared" si="1"/>
        <v>0.17</v>
      </c>
      <c r="T52" s="56">
        <f t="shared" si="2"/>
        <v>0</v>
      </c>
    </row>
    <row r="53" spans="12:20" x14ac:dyDescent="0.2">
      <c r="L53" s="177"/>
      <c r="M53" s="185"/>
      <c r="N53" s="246"/>
      <c r="O53" s="186"/>
      <c r="P53" s="281"/>
      <c r="Q53" s="43"/>
      <c r="S53" s="273">
        <f t="shared" si="1"/>
        <v>0.17</v>
      </c>
      <c r="T53" s="56">
        <f t="shared" si="2"/>
        <v>0</v>
      </c>
    </row>
    <row r="54" spans="12:20" x14ac:dyDescent="0.2">
      <c r="L54" s="177"/>
      <c r="M54" s="185"/>
      <c r="N54" s="246"/>
      <c r="O54" s="186"/>
      <c r="P54" s="281"/>
      <c r="Q54" s="43"/>
      <c r="S54" s="273">
        <f t="shared" si="1"/>
        <v>0.17</v>
      </c>
      <c r="T54" s="56">
        <f t="shared" si="2"/>
        <v>0</v>
      </c>
    </row>
    <row r="55" spans="12:20" x14ac:dyDescent="0.2">
      <c r="L55" s="177"/>
      <c r="M55" s="185"/>
      <c r="N55" s="246"/>
      <c r="O55" s="186"/>
      <c r="P55" s="281"/>
      <c r="Q55" s="43"/>
      <c r="S55" s="273">
        <f t="shared" si="1"/>
        <v>0.17</v>
      </c>
      <c r="T55" s="56">
        <f t="shared" si="2"/>
        <v>0</v>
      </c>
    </row>
    <row r="56" spans="12:20" x14ac:dyDescent="0.2">
      <c r="L56" s="177"/>
      <c r="M56" s="185"/>
      <c r="N56" s="246"/>
      <c r="O56" s="186"/>
      <c r="P56" s="281"/>
      <c r="Q56" s="43"/>
      <c r="S56" s="273">
        <f t="shared" si="1"/>
        <v>0.17</v>
      </c>
      <c r="T56" s="56">
        <f t="shared" si="2"/>
        <v>0</v>
      </c>
    </row>
    <row r="57" spans="12:20" x14ac:dyDescent="0.2">
      <c r="L57" s="177"/>
      <c r="M57" s="185"/>
      <c r="N57" s="246"/>
      <c r="O57" s="186"/>
      <c r="P57" s="281"/>
      <c r="Q57" s="43"/>
      <c r="S57" s="273">
        <f t="shared" si="1"/>
        <v>0.17</v>
      </c>
      <c r="T57" s="56">
        <f t="shared" si="2"/>
        <v>0</v>
      </c>
    </row>
    <row r="58" spans="12:20" x14ac:dyDescent="0.2">
      <c r="L58" s="177"/>
      <c r="M58" s="185"/>
      <c r="N58" s="246"/>
      <c r="O58" s="186"/>
      <c r="P58" s="281"/>
      <c r="Q58" s="43"/>
      <c r="S58" s="273">
        <f t="shared" si="1"/>
        <v>0.17</v>
      </c>
      <c r="T58" s="56">
        <f t="shared" si="2"/>
        <v>0</v>
      </c>
    </row>
    <row r="59" spans="12:20" x14ac:dyDescent="0.2">
      <c r="L59" s="177"/>
      <c r="M59" s="185"/>
      <c r="N59" s="246"/>
      <c r="O59" s="186"/>
      <c r="P59" s="281"/>
      <c r="Q59" s="43"/>
      <c r="S59" s="273">
        <f t="shared" si="1"/>
        <v>0.17</v>
      </c>
      <c r="T59" s="56">
        <f t="shared" si="2"/>
        <v>0</v>
      </c>
    </row>
    <row r="60" spans="12:20" x14ac:dyDescent="0.2">
      <c r="L60" s="177"/>
      <c r="M60" s="185"/>
      <c r="N60" s="246"/>
      <c r="O60" s="186"/>
      <c r="P60" s="281"/>
      <c r="Q60" s="43"/>
      <c r="S60" s="273">
        <f t="shared" si="1"/>
        <v>0.17</v>
      </c>
      <c r="T60" s="56">
        <f t="shared" si="2"/>
        <v>0</v>
      </c>
    </row>
    <row r="61" spans="12:20" x14ac:dyDescent="0.2">
      <c r="L61" s="177"/>
      <c r="M61" s="185"/>
      <c r="N61" s="246"/>
      <c r="O61" s="186"/>
      <c r="P61" s="281"/>
      <c r="Q61" s="43"/>
      <c r="S61" s="273">
        <f t="shared" si="1"/>
        <v>0.17</v>
      </c>
      <c r="T61" s="56">
        <f t="shared" si="2"/>
        <v>0</v>
      </c>
    </row>
    <row r="62" spans="12:20" x14ac:dyDescent="0.2">
      <c r="L62" s="177"/>
      <c r="M62" s="185"/>
      <c r="N62" s="246"/>
      <c r="O62" s="186"/>
      <c r="P62" s="281"/>
      <c r="Q62" s="43"/>
      <c r="S62" s="273">
        <f t="shared" si="1"/>
        <v>0.17</v>
      </c>
      <c r="T62" s="56">
        <f t="shared" si="2"/>
        <v>0</v>
      </c>
    </row>
    <row r="63" spans="12:20" x14ac:dyDescent="0.2">
      <c r="L63" s="177"/>
      <c r="M63" s="185"/>
      <c r="N63" s="246"/>
      <c r="O63" s="186"/>
      <c r="P63" s="281"/>
      <c r="Q63" s="43"/>
      <c r="S63" s="273">
        <f t="shared" si="1"/>
        <v>0.17</v>
      </c>
      <c r="T63" s="56">
        <f t="shared" si="2"/>
        <v>0</v>
      </c>
    </row>
    <row r="64" spans="12:20" x14ac:dyDescent="0.2">
      <c r="L64" s="177"/>
      <c r="M64" s="185"/>
      <c r="N64" s="246"/>
      <c r="O64" s="186"/>
      <c r="P64" s="281"/>
      <c r="Q64" s="43"/>
      <c r="S64" s="273">
        <f t="shared" si="1"/>
        <v>0.17</v>
      </c>
      <c r="T64" s="56">
        <f t="shared" si="2"/>
        <v>0</v>
      </c>
    </row>
    <row r="65" spans="12:20" x14ac:dyDescent="0.2">
      <c r="L65" s="177"/>
      <c r="M65" s="185"/>
      <c r="N65" s="246"/>
      <c r="O65" s="186"/>
      <c r="P65" s="281"/>
      <c r="Q65" s="43"/>
      <c r="S65" s="273">
        <f t="shared" si="1"/>
        <v>0.17</v>
      </c>
      <c r="T65" s="56">
        <f t="shared" si="2"/>
        <v>0</v>
      </c>
    </row>
    <row r="66" spans="12:20" x14ac:dyDescent="0.2">
      <c r="L66" s="177"/>
      <c r="M66" s="185"/>
      <c r="N66" s="246"/>
      <c r="O66" s="186"/>
      <c r="P66" s="281"/>
      <c r="Q66" s="43"/>
      <c r="S66" s="273">
        <f t="shared" si="1"/>
        <v>0.17</v>
      </c>
      <c r="T66" s="56">
        <f t="shared" si="2"/>
        <v>0</v>
      </c>
    </row>
    <row r="67" spans="12:20" x14ac:dyDescent="0.2">
      <c r="L67" s="177"/>
      <c r="M67" s="185"/>
      <c r="N67" s="246"/>
      <c r="O67" s="186"/>
      <c r="P67" s="281"/>
      <c r="Q67" s="43"/>
      <c r="S67" s="273">
        <f t="shared" si="1"/>
        <v>0.17</v>
      </c>
      <c r="T67" s="56">
        <f t="shared" si="2"/>
        <v>0</v>
      </c>
    </row>
    <row r="68" spans="12:20" x14ac:dyDescent="0.2">
      <c r="L68" s="177"/>
      <c r="M68" s="185"/>
      <c r="N68" s="246"/>
      <c r="O68" s="186"/>
      <c r="P68" s="281"/>
      <c r="Q68" s="43"/>
      <c r="S68" s="273">
        <f t="shared" si="1"/>
        <v>0.17</v>
      </c>
      <c r="T68" s="56">
        <f t="shared" si="2"/>
        <v>0</v>
      </c>
    </row>
    <row r="69" spans="12:20" x14ac:dyDescent="0.2">
      <c r="L69" s="177"/>
      <c r="M69" s="185"/>
      <c r="N69" s="246"/>
      <c r="O69" s="186"/>
      <c r="P69" s="281"/>
      <c r="Q69" s="43"/>
      <c r="S69" s="273">
        <f t="shared" si="1"/>
        <v>0.17</v>
      </c>
      <c r="T69" s="56">
        <f t="shared" si="2"/>
        <v>0</v>
      </c>
    </row>
    <row r="70" spans="12:20" x14ac:dyDescent="0.2">
      <c r="L70" s="177"/>
      <c r="M70" s="185"/>
      <c r="N70" s="246"/>
      <c r="O70" s="186"/>
      <c r="P70" s="281"/>
      <c r="Q70" s="43"/>
      <c r="S70" s="273">
        <f t="shared" si="1"/>
        <v>0.17</v>
      </c>
      <c r="T70" s="56">
        <f t="shared" si="2"/>
        <v>0</v>
      </c>
    </row>
    <row r="71" spans="12:20" x14ac:dyDescent="0.2">
      <c r="L71" s="177"/>
      <c r="M71" s="185"/>
      <c r="N71" s="246"/>
      <c r="O71" s="186"/>
      <c r="P71" s="281"/>
      <c r="Q71" s="43"/>
      <c r="S71" s="273">
        <f t="shared" si="1"/>
        <v>0.17</v>
      </c>
      <c r="T71" s="56">
        <f t="shared" si="2"/>
        <v>0</v>
      </c>
    </row>
    <row r="72" spans="12:20" x14ac:dyDescent="0.2">
      <c r="L72" s="177"/>
      <c r="M72" s="185"/>
      <c r="N72" s="246"/>
      <c r="O72" s="186"/>
      <c r="P72" s="281"/>
      <c r="Q72" s="43"/>
      <c r="S72" s="273">
        <f t="shared" si="1"/>
        <v>0.17</v>
      </c>
      <c r="T72" s="56">
        <f t="shared" si="2"/>
        <v>0</v>
      </c>
    </row>
    <row r="73" spans="12:20" x14ac:dyDescent="0.2">
      <c r="L73" s="177"/>
      <c r="M73" s="185"/>
      <c r="N73" s="246"/>
      <c r="O73" s="186"/>
      <c r="P73" s="281"/>
      <c r="Q73" s="43"/>
      <c r="S73" s="273">
        <f t="shared" si="1"/>
        <v>0.17</v>
      </c>
      <c r="T73" s="56">
        <f t="shared" si="2"/>
        <v>0</v>
      </c>
    </row>
    <row r="74" spans="12:20" x14ac:dyDescent="0.2">
      <c r="L74" s="177"/>
      <c r="M74" s="185"/>
      <c r="N74" s="246"/>
      <c r="O74" s="186"/>
      <c r="P74" s="281"/>
      <c r="Q74" s="43"/>
      <c r="S74" s="273">
        <f t="shared" si="1"/>
        <v>0.17</v>
      </c>
      <c r="T74" s="56">
        <f t="shared" si="2"/>
        <v>0</v>
      </c>
    </row>
    <row r="75" spans="12:20" x14ac:dyDescent="0.2">
      <c r="L75" s="177"/>
      <c r="M75" s="185"/>
      <c r="N75" s="246"/>
      <c r="O75" s="186"/>
      <c r="P75" s="281"/>
      <c r="Q75" s="43"/>
      <c r="S75" s="273">
        <f t="shared" ref="S75:S138" si="11">$AG$2</f>
        <v>0.17</v>
      </c>
      <c r="T75" s="56">
        <f t="shared" ref="T75:T138" si="12">IF(M75=$AC$10,N75-N75/(1+S75),0)</f>
        <v>0</v>
      </c>
    </row>
    <row r="76" spans="12:20" x14ac:dyDescent="0.2">
      <c r="L76" s="177"/>
      <c r="M76" s="185"/>
      <c r="N76" s="246"/>
      <c r="O76" s="186"/>
      <c r="P76" s="281"/>
      <c r="Q76" s="43"/>
      <c r="S76" s="273">
        <f t="shared" si="11"/>
        <v>0.17</v>
      </c>
      <c r="T76" s="56">
        <f t="shared" si="12"/>
        <v>0</v>
      </c>
    </row>
    <row r="77" spans="12:20" x14ac:dyDescent="0.2">
      <c r="L77" s="177"/>
      <c r="M77" s="185"/>
      <c r="N77" s="246"/>
      <c r="O77" s="186"/>
      <c r="P77" s="281"/>
      <c r="Q77" s="43"/>
      <c r="S77" s="273">
        <f t="shared" si="11"/>
        <v>0.17</v>
      </c>
      <c r="T77" s="56">
        <f t="shared" si="12"/>
        <v>0</v>
      </c>
    </row>
    <row r="78" spans="12:20" x14ac:dyDescent="0.2">
      <c r="L78" s="177"/>
      <c r="M78" s="185"/>
      <c r="N78" s="246"/>
      <c r="O78" s="186"/>
      <c r="P78" s="281"/>
      <c r="Q78" s="43"/>
      <c r="S78" s="273">
        <f t="shared" si="11"/>
        <v>0.17</v>
      </c>
      <c r="T78" s="56">
        <f t="shared" si="12"/>
        <v>0</v>
      </c>
    </row>
    <row r="79" spans="12:20" x14ac:dyDescent="0.2">
      <c r="L79" s="188"/>
      <c r="M79" s="185"/>
      <c r="N79" s="246"/>
      <c r="O79" s="185"/>
      <c r="P79" s="281"/>
      <c r="Q79" s="43"/>
      <c r="S79" s="273">
        <f t="shared" si="11"/>
        <v>0.17</v>
      </c>
      <c r="T79" s="56">
        <f t="shared" si="12"/>
        <v>0</v>
      </c>
    </row>
    <row r="80" spans="12:20" x14ac:dyDescent="0.2">
      <c r="L80" s="177"/>
      <c r="M80" s="185"/>
      <c r="N80" s="246"/>
      <c r="O80" s="186"/>
      <c r="P80" s="281"/>
      <c r="Q80" s="43"/>
      <c r="S80" s="273">
        <f t="shared" si="11"/>
        <v>0.17</v>
      </c>
      <c r="T80" s="56">
        <f t="shared" si="12"/>
        <v>0</v>
      </c>
    </row>
    <row r="81" spans="12:20" x14ac:dyDescent="0.2">
      <c r="L81" s="177"/>
      <c r="M81" s="185"/>
      <c r="N81" s="246"/>
      <c r="O81" s="186"/>
      <c r="P81" s="281"/>
      <c r="Q81" s="43"/>
      <c r="S81" s="273">
        <f t="shared" si="11"/>
        <v>0.17</v>
      </c>
      <c r="T81" s="56">
        <f t="shared" si="12"/>
        <v>0</v>
      </c>
    </row>
    <row r="82" spans="12:20" x14ac:dyDescent="0.2">
      <c r="L82" s="177"/>
      <c r="M82" s="185"/>
      <c r="N82" s="246"/>
      <c r="O82" s="186"/>
      <c r="P82" s="281"/>
      <c r="Q82" s="43"/>
      <c r="S82" s="273">
        <f t="shared" si="11"/>
        <v>0.17</v>
      </c>
      <c r="T82" s="56">
        <f t="shared" si="12"/>
        <v>0</v>
      </c>
    </row>
    <row r="83" spans="12:20" x14ac:dyDescent="0.2">
      <c r="L83" s="177"/>
      <c r="M83" s="185"/>
      <c r="N83" s="246"/>
      <c r="O83" s="186"/>
      <c r="P83" s="281"/>
      <c r="Q83" s="43"/>
      <c r="S83" s="273">
        <f t="shared" si="11"/>
        <v>0.17</v>
      </c>
      <c r="T83" s="56">
        <f t="shared" si="12"/>
        <v>0</v>
      </c>
    </row>
    <row r="84" spans="12:20" x14ac:dyDescent="0.2">
      <c r="L84" s="177"/>
      <c r="M84" s="185"/>
      <c r="N84" s="246"/>
      <c r="O84" s="186"/>
      <c r="P84" s="281"/>
      <c r="Q84" s="43"/>
      <c r="S84" s="273">
        <f t="shared" si="11"/>
        <v>0.17</v>
      </c>
      <c r="T84" s="56">
        <f t="shared" si="12"/>
        <v>0</v>
      </c>
    </row>
    <row r="85" spans="12:20" x14ac:dyDescent="0.2">
      <c r="L85" s="177"/>
      <c r="M85" s="185"/>
      <c r="N85" s="246"/>
      <c r="O85" s="186"/>
      <c r="P85" s="281"/>
      <c r="Q85" s="43"/>
      <c r="S85" s="273">
        <f t="shared" si="11"/>
        <v>0.17</v>
      </c>
      <c r="T85" s="56">
        <f t="shared" si="12"/>
        <v>0</v>
      </c>
    </row>
    <row r="86" spans="12:20" x14ac:dyDescent="0.2">
      <c r="L86" s="177"/>
      <c r="M86" s="185"/>
      <c r="N86" s="246"/>
      <c r="O86" s="186"/>
      <c r="P86" s="281"/>
      <c r="Q86" s="43"/>
      <c r="S86" s="273">
        <f t="shared" si="11"/>
        <v>0.17</v>
      </c>
      <c r="T86" s="56">
        <f t="shared" si="12"/>
        <v>0</v>
      </c>
    </row>
    <row r="87" spans="12:20" x14ac:dyDescent="0.2">
      <c r="L87" s="177"/>
      <c r="M87" s="185"/>
      <c r="N87" s="246"/>
      <c r="O87" s="186"/>
      <c r="P87" s="281"/>
      <c r="Q87" s="43"/>
      <c r="S87" s="273">
        <f t="shared" si="11"/>
        <v>0.17</v>
      </c>
      <c r="T87" s="56">
        <f t="shared" si="12"/>
        <v>0</v>
      </c>
    </row>
    <row r="88" spans="12:20" x14ac:dyDescent="0.2">
      <c r="L88" s="177"/>
      <c r="M88" s="185"/>
      <c r="N88" s="246"/>
      <c r="O88" s="186"/>
      <c r="P88" s="281"/>
      <c r="Q88" s="43"/>
      <c r="S88" s="273">
        <f t="shared" si="11"/>
        <v>0.17</v>
      </c>
      <c r="T88" s="56">
        <f t="shared" si="12"/>
        <v>0</v>
      </c>
    </row>
    <row r="89" spans="12:20" x14ac:dyDescent="0.2">
      <c r="L89" s="177"/>
      <c r="M89" s="185"/>
      <c r="N89" s="246"/>
      <c r="O89" s="186"/>
      <c r="P89" s="281"/>
      <c r="Q89" s="43"/>
      <c r="S89" s="273">
        <f t="shared" si="11"/>
        <v>0.17</v>
      </c>
      <c r="T89" s="56">
        <f t="shared" si="12"/>
        <v>0</v>
      </c>
    </row>
    <row r="90" spans="12:20" x14ac:dyDescent="0.2">
      <c r="L90" s="177"/>
      <c r="M90" s="185"/>
      <c r="N90" s="246"/>
      <c r="O90" s="186"/>
      <c r="P90" s="281"/>
      <c r="Q90" s="43"/>
      <c r="S90" s="273">
        <f t="shared" si="11"/>
        <v>0.17</v>
      </c>
      <c r="T90" s="56">
        <f t="shared" si="12"/>
        <v>0</v>
      </c>
    </row>
    <row r="91" spans="12:20" x14ac:dyDescent="0.2">
      <c r="L91" s="177"/>
      <c r="M91" s="185"/>
      <c r="N91" s="246"/>
      <c r="O91" s="186"/>
      <c r="P91" s="281"/>
      <c r="Q91" s="43"/>
      <c r="S91" s="273">
        <f t="shared" si="11"/>
        <v>0.17</v>
      </c>
      <c r="T91" s="56">
        <f t="shared" si="12"/>
        <v>0</v>
      </c>
    </row>
    <row r="92" spans="12:20" x14ac:dyDescent="0.2">
      <c r="L92" s="177"/>
      <c r="M92" s="185"/>
      <c r="N92" s="246"/>
      <c r="O92" s="186"/>
      <c r="P92" s="281"/>
      <c r="Q92" s="43"/>
      <c r="S92" s="273">
        <f t="shared" si="11"/>
        <v>0.17</v>
      </c>
      <c r="T92" s="56">
        <f t="shared" si="12"/>
        <v>0</v>
      </c>
    </row>
    <row r="93" spans="12:20" x14ac:dyDescent="0.2">
      <c r="L93" s="177"/>
      <c r="M93" s="185"/>
      <c r="N93" s="246"/>
      <c r="O93" s="186"/>
      <c r="P93" s="281"/>
      <c r="Q93" s="43"/>
      <c r="S93" s="273">
        <f t="shared" si="11"/>
        <v>0.17</v>
      </c>
      <c r="T93" s="56">
        <f t="shared" si="12"/>
        <v>0</v>
      </c>
    </row>
    <row r="94" spans="12:20" x14ac:dyDescent="0.2">
      <c r="L94" s="177"/>
      <c r="M94" s="185"/>
      <c r="N94" s="246"/>
      <c r="O94" s="186"/>
      <c r="P94" s="281"/>
      <c r="Q94" s="43"/>
      <c r="S94" s="273">
        <f t="shared" si="11"/>
        <v>0.17</v>
      </c>
      <c r="T94" s="56">
        <f t="shared" si="12"/>
        <v>0</v>
      </c>
    </row>
    <row r="95" spans="12:20" x14ac:dyDescent="0.2">
      <c r="L95" s="177"/>
      <c r="M95" s="185"/>
      <c r="N95" s="246"/>
      <c r="O95" s="186"/>
      <c r="P95" s="281"/>
      <c r="Q95" s="43"/>
      <c r="S95" s="273">
        <f t="shared" si="11"/>
        <v>0.17</v>
      </c>
      <c r="T95" s="56">
        <f t="shared" si="12"/>
        <v>0</v>
      </c>
    </row>
    <row r="96" spans="12:20" x14ac:dyDescent="0.2">
      <c r="L96" s="177"/>
      <c r="M96" s="185"/>
      <c r="N96" s="246"/>
      <c r="O96" s="186"/>
      <c r="P96" s="281"/>
      <c r="Q96" s="43"/>
      <c r="S96" s="273">
        <f t="shared" si="11"/>
        <v>0.17</v>
      </c>
      <c r="T96" s="56">
        <f t="shared" si="12"/>
        <v>0</v>
      </c>
    </row>
    <row r="97" spans="12:20" x14ac:dyDescent="0.2">
      <c r="L97" s="177"/>
      <c r="M97" s="185"/>
      <c r="N97" s="246"/>
      <c r="O97" s="186"/>
      <c r="P97" s="281"/>
      <c r="Q97" s="43"/>
      <c r="S97" s="273">
        <f t="shared" si="11"/>
        <v>0.17</v>
      </c>
      <c r="T97" s="56">
        <f t="shared" si="12"/>
        <v>0</v>
      </c>
    </row>
    <row r="98" spans="12:20" x14ac:dyDescent="0.2">
      <c r="L98" s="177"/>
      <c r="M98" s="185"/>
      <c r="N98" s="246"/>
      <c r="O98" s="186"/>
      <c r="P98" s="281"/>
      <c r="Q98" s="43"/>
      <c r="S98" s="273">
        <f t="shared" si="11"/>
        <v>0.17</v>
      </c>
      <c r="T98" s="56">
        <f t="shared" si="12"/>
        <v>0</v>
      </c>
    </row>
    <row r="99" spans="12:20" x14ac:dyDescent="0.2">
      <c r="L99" s="177"/>
      <c r="M99" s="185"/>
      <c r="N99" s="246"/>
      <c r="O99" s="186"/>
      <c r="P99" s="281"/>
      <c r="Q99" s="43"/>
      <c r="S99" s="273">
        <f t="shared" si="11"/>
        <v>0.17</v>
      </c>
      <c r="T99" s="56">
        <f t="shared" si="12"/>
        <v>0</v>
      </c>
    </row>
    <row r="100" spans="12:20" x14ac:dyDescent="0.2">
      <c r="L100" s="177"/>
      <c r="M100" s="185"/>
      <c r="N100" s="246"/>
      <c r="O100" s="186"/>
      <c r="P100" s="281"/>
      <c r="Q100" s="43"/>
      <c r="S100" s="273">
        <f t="shared" si="11"/>
        <v>0.17</v>
      </c>
      <c r="T100" s="56">
        <f t="shared" si="12"/>
        <v>0</v>
      </c>
    </row>
    <row r="101" spans="12:20" x14ac:dyDescent="0.2">
      <c r="L101" s="177"/>
      <c r="M101" s="185"/>
      <c r="N101" s="246"/>
      <c r="O101" s="186"/>
      <c r="P101" s="281"/>
      <c r="Q101" s="43"/>
      <c r="S101" s="273">
        <f t="shared" si="11"/>
        <v>0.17</v>
      </c>
      <c r="T101" s="56">
        <f t="shared" si="12"/>
        <v>0</v>
      </c>
    </row>
    <row r="102" spans="12:20" x14ac:dyDescent="0.2">
      <c r="L102" s="177"/>
      <c r="M102" s="185"/>
      <c r="N102" s="246"/>
      <c r="O102" s="186"/>
      <c r="P102" s="281"/>
      <c r="Q102" s="43"/>
      <c r="S102" s="273">
        <f t="shared" si="11"/>
        <v>0.17</v>
      </c>
      <c r="T102" s="56">
        <f t="shared" si="12"/>
        <v>0</v>
      </c>
    </row>
    <row r="103" spans="12:20" x14ac:dyDescent="0.2">
      <c r="L103" s="177"/>
      <c r="M103" s="185"/>
      <c r="N103" s="246"/>
      <c r="O103" s="186"/>
      <c r="P103" s="281"/>
      <c r="Q103" s="43"/>
      <c r="S103" s="273">
        <f t="shared" si="11"/>
        <v>0.17</v>
      </c>
      <c r="T103" s="56">
        <f t="shared" si="12"/>
        <v>0</v>
      </c>
    </row>
    <row r="104" spans="12:20" x14ac:dyDescent="0.2">
      <c r="L104" s="177"/>
      <c r="M104" s="185"/>
      <c r="N104" s="246"/>
      <c r="O104" s="186"/>
      <c r="P104" s="281"/>
      <c r="Q104" s="43"/>
      <c r="S104" s="273">
        <f t="shared" si="11"/>
        <v>0.17</v>
      </c>
      <c r="T104" s="56">
        <f t="shared" si="12"/>
        <v>0</v>
      </c>
    </row>
    <row r="105" spans="12:20" x14ac:dyDescent="0.2">
      <c r="L105" s="177"/>
      <c r="M105" s="185"/>
      <c r="N105" s="246"/>
      <c r="O105" s="186"/>
      <c r="P105" s="281"/>
      <c r="Q105" s="43"/>
      <c r="S105" s="273">
        <f t="shared" si="11"/>
        <v>0.17</v>
      </c>
      <c r="T105" s="56">
        <f t="shared" si="12"/>
        <v>0</v>
      </c>
    </row>
    <row r="106" spans="12:20" x14ac:dyDescent="0.2">
      <c r="L106" s="177"/>
      <c r="M106" s="185"/>
      <c r="N106" s="246"/>
      <c r="O106" s="186"/>
      <c r="P106" s="281"/>
      <c r="Q106" s="43"/>
      <c r="S106" s="273">
        <f t="shared" si="11"/>
        <v>0.17</v>
      </c>
      <c r="T106" s="56">
        <f t="shared" si="12"/>
        <v>0</v>
      </c>
    </row>
    <row r="107" spans="12:20" x14ac:dyDescent="0.2">
      <c r="L107" s="177"/>
      <c r="M107" s="185"/>
      <c r="N107" s="246"/>
      <c r="O107" s="186"/>
      <c r="P107" s="281"/>
      <c r="Q107" s="43"/>
      <c r="S107" s="273">
        <f t="shared" si="11"/>
        <v>0.17</v>
      </c>
      <c r="T107" s="56">
        <f t="shared" si="12"/>
        <v>0</v>
      </c>
    </row>
    <row r="108" spans="12:20" x14ac:dyDescent="0.2">
      <c r="L108" s="177"/>
      <c r="M108" s="185"/>
      <c r="N108" s="246"/>
      <c r="O108" s="186"/>
      <c r="P108" s="281"/>
      <c r="Q108" s="43"/>
      <c r="S108" s="273">
        <f t="shared" si="11"/>
        <v>0.17</v>
      </c>
      <c r="T108" s="56">
        <f t="shared" si="12"/>
        <v>0</v>
      </c>
    </row>
    <row r="109" spans="12:20" x14ac:dyDescent="0.2">
      <c r="L109" s="177"/>
      <c r="M109" s="185"/>
      <c r="N109" s="246"/>
      <c r="O109" s="186"/>
      <c r="P109" s="281"/>
      <c r="Q109" s="43"/>
      <c r="S109" s="273">
        <f t="shared" si="11"/>
        <v>0.17</v>
      </c>
      <c r="T109" s="56">
        <f t="shared" si="12"/>
        <v>0</v>
      </c>
    </row>
    <row r="110" spans="12:20" x14ac:dyDescent="0.2">
      <c r="L110" s="177"/>
      <c r="M110" s="185"/>
      <c r="N110" s="246"/>
      <c r="O110" s="186"/>
      <c r="P110" s="281"/>
      <c r="Q110" s="43"/>
      <c r="S110" s="273">
        <f t="shared" si="11"/>
        <v>0.17</v>
      </c>
      <c r="T110" s="56">
        <f t="shared" si="12"/>
        <v>0</v>
      </c>
    </row>
    <row r="111" spans="12:20" x14ac:dyDescent="0.2">
      <c r="L111" s="177"/>
      <c r="M111" s="185"/>
      <c r="N111" s="246"/>
      <c r="O111" s="186"/>
      <c r="P111" s="281"/>
      <c r="Q111" s="43"/>
      <c r="S111" s="273">
        <f t="shared" si="11"/>
        <v>0.17</v>
      </c>
      <c r="T111" s="56">
        <f t="shared" si="12"/>
        <v>0</v>
      </c>
    </row>
    <row r="112" spans="12:20" x14ac:dyDescent="0.2">
      <c r="L112" s="177"/>
      <c r="M112" s="185"/>
      <c r="N112" s="246"/>
      <c r="O112" s="186"/>
      <c r="P112" s="281"/>
      <c r="Q112" s="43"/>
      <c r="S112" s="273">
        <f t="shared" si="11"/>
        <v>0.17</v>
      </c>
      <c r="T112" s="56">
        <f t="shared" si="12"/>
        <v>0</v>
      </c>
    </row>
    <row r="113" spans="12:20" x14ac:dyDescent="0.2">
      <c r="L113" s="188"/>
      <c r="M113" s="185"/>
      <c r="N113" s="246"/>
      <c r="O113" s="185"/>
      <c r="P113" s="281"/>
      <c r="Q113" s="43"/>
      <c r="S113" s="273">
        <f t="shared" si="11"/>
        <v>0.17</v>
      </c>
      <c r="T113" s="56">
        <f t="shared" si="12"/>
        <v>0</v>
      </c>
    </row>
    <row r="114" spans="12:20" x14ac:dyDescent="0.2">
      <c r="L114" s="177"/>
      <c r="M114" s="185"/>
      <c r="N114" s="246"/>
      <c r="O114" s="186"/>
      <c r="P114" s="281"/>
      <c r="Q114" s="43"/>
      <c r="S114" s="273">
        <f t="shared" si="11"/>
        <v>0.17</v>
      </c>
      <c r="T114" s="56">
        <f t="shared" si="12"/>
        <v>0</v>
      </c>
    </row>
    <row r="115" spans="12:20" x14ac:dyDescent="0.2">
      <c r="L115" s="177"/>
      <c r="M115" s="185"/>
      <c r="N115" s="246"/>
      <c r="O115" s="186"/>
      <c r="P115" s="281"/>
      <c r="Q115" s="43"/>
      <c r="S115" s="273">
        <f t="shared" si="11"/>
        <v>0.17</v>
      </c>
      <c r="T115" s="56">
        <f t="shared" si="12"/>
        <v>0</v>
      </c>
    </row>
    <row r="116" spans="12:20" x14ac:dyDescent="0.2">
      <c r="L116" s="177"/>
      <c r="M116" s="185"/>
      <c r="N116" s="246"/>
      <c r="O116" s="186"/>
      <c r="P116" s="281"/>
      <c r="Q116" s="43"/>
      <c r="S116" s="273">
        <f t="shared" si="11"/>
        <v>0.17</v>
      </c>
      <c r="T116" s="56">
        <f t="shared" si="12"/>
        <v>0</v>
      </c>
    </row>
    <row r="117" spans="12:20" x14ac:dyDescent="0.2">
      <c r="L117" s="177"/>
      <c r="M117" s="185"/>
      <c r="N117" s="246"/>
      <c r="O117" s="186"/>
      <c r="P117" s="281"/>
      <c r="Q117" s="43"/>
      <c r="S117" s="273">
        <f t="shared" si="11"/>
        <v>0.17</v>
      </c>
      <c r="T117" s="56">
        <f t="shared" si="12"/>
        <v>0</v>
      </c>
    </row>
    <row r="118" spans="12:20" x14ac:dyDescent="0.2">
      <c r="L118" s="177"/>
      <c r="M118" s="185"/>
      <c r="N118" s="246"/>
      <c r="O118" s="186"/>
      <c r="P118" s="281"/>
      <c r="Q118" s="43"/>
      <c r="S118" s="273">
        <f t="shared" si="11"/>
        <v>0.17</v>
      </c>
      <c r="T118" s="56">
        <f t="shared" si="12"/>
        <v>0</v>
      </c>
    </row>
    <row r="119" spans="12:20" x14ac:dyDescent="0.2">
      <c r="L119" s="177"/>
      <c r="M119" s="185"/>
      <c r="N119" s="246"/>
      <c r="O119" s="186"/>
      <c r="P119" s="281"/>
      <c r="Q119" s="43"/>
      <c r="S119" s="273">
        <f t="shared" si="11"/>
        <v>0.17</v>
      </c>
      <c r="T119" s="56">
        <f t="shared" si="12"/>
        <v>0</v>
      </c>
    </row>
    <row r="120" spans="12:20" x14ac:dyDescent="0.2">
      <c r="L120" s="177"/>
      <c r="M120" s="185"/>
      <c r="N120" s="246"/>
      <c r="O120" s="186"/>
      <c r="P120" s="281"/>
      <c r="Q120" s="43"/>
      <c r="S120" s="273">
        <f t="shared" si="11"/>
        <v>0.17</v>
      </c>
      <c r="T120" s="56">
        <f t="shared" si="12"/>
        <v>0</v>
      </c>
    </row>
    <row r="121" spans="12:20" x14ac:dyDescent="0.2">
      <c r="L121" s="177"/>
      <c r="M121" s="185"/>
      <c r="N121" s="246"/>
      <c r="O121" s="186"/>
      <c r="P121" s="281"/>
      <c r="Q121" s="43"/>
      <c r="S121" s="273">
        <f t="shared" si="11"/>
        <v>0.17</v>
      </c>
      <c r="T121" s="56">
        <f t="shared" si="12"/>
        <v>0</v>
      </c>
    </row>
    <row r="122" spans="12:20" x14ac:dyDescent="0.2">
      <c r="L122" s="177"/>
      <c r="M122" s="185"/>
      <c r="N122" s="246"/>
      <c r="O122" s="186"/>
      <c r="P122" s="281"/>
      <c r="Q122" s="43"/>
      <c r="S122" s="273">
        <f t="shared" si="11"/>
        <v>0.17</v>
      </c>
      <c r="T122" s="56">
        <f t="shared" si="12"/>
        <v>0</v>
      </c>
    </row>
    <row r="123" spans="12:20" x14ac:dyDescent="0.2">
      <c r="L123" s="177"/>
      <c r="M123" s="185"/>
      <c r="N123" s="246"/>
      <c r="O123" s="186"/>
      <c r="P123" s="281"/>
      <c r="Q123" s="43"/>
      <c r="S123" s="273">
        <f t="shared" si="11"/>
        <v>0.17</v>
      </c>
      <c r="T123" s="56">
        <f t="shared" si="12"/>
        <v>0</v>
      </c>
    </row>
    <row r="124" spans="12:20" x14ac:dyDescent="0.2">
      <c r="L124" s="177"/>
      <c r="M124" s="185"/>
      <c r="N124" s="246"/>
      <c r="O124" s="186"/>
      <c r="P124" s="281"/>
      <c r="Q124" s="43"/>
      <c r="S124" s="273">
        <f t="shared" si="11"/>
        <v>0.17</v>
      </c>
      <c r="T124" s="56">
        <f t="shared" si="12"/>
        <v>0</v>
      </c>
    </row>
    <row r="125" spans="12:20" x14ac:dyDescent="0.2">
      <c r="L125" s="177"/>
      <c r="M125" s="185"/>
      <c r="N125" s="246"/>
      <c r="O125" s="186"/>
      <c r="P125" s="281"/>
      <c r="Q125" s="43"/>
      <c r="S125" s="273">
        <f t="shared" si="11"/>
        <v>0.17</v>
      </c>
      <c r="T125" s="56">
        <f t="shared" si="12"/>
        <v>0</v>
      </c>
    </row>
    <row r="126" spans="12:20" x14ac:dyDescent="0.2">
      <c r="L126" s="177"/>
      <c r="M126" s="185"/>
      <c r="N126" s="246"/>
      <c r="O126" s="186"/>
      <c r="P126" s="281"/>
      <c r="Q126" s="43"/>
      <c r="S126" s="273">
        <f t="shared" si="11"/>
        <v>0.17</v>
      </c>
      <c r="T126" s="56">
        <f t="shared" si="12"/>
        <v>0</v>
      </c>
    </row>
    <row r="127" spans="12:20" x14ac:dyDescent="0.2">
      <c r="L127" s="177"/>
      <c r="M127" s="185"/>
      <c r="N127" s="246"/>
      <c r="O127" s="186"/>
      <c r="P127" s="281"/>
      <c r="Q127" s="43"/>
      <c r="S127" s="273">
        <f t="shared" si="11"/>
        <v>0.17</v>
      </c>
      <c r="T127" s="56">
        <f t="shared" si="12"/>
        <v>0</v>
      </c>
    </row>
    <row r="128" spans="12:20" x14ac:dyDescent="0.2">
      <c r="L128" s="177"/>
      <c r="M128" s="185"/>
      <c r="N128" s="246"/>
      <c r="O128" s="186"/>
      <c r="P128" s="281"/>
      <c r="Q128" s="43"/>
      <c r="S128" s="273">
        <f t="shared" si="11"/>
        <v>0.17</v>
      </c>
      <c r="T128" s="56">
        <f t="shared" si="12"/>
        <v>0</v>
      </c>
    </row>
    <row r="129" spans="12:20" x14ac:dyDescent="0.2">
      <c r="L129" s="177"/>
      <c r="M129" s="185"/>
      <c r="N129" s="246"/>
      <c r="O129" s="186"/>
      <c r="P129" s="281"/>
      <c r="Q129" s="43"/>
      <c r="S129" s="273">
        <f t="shared" si="11"/>
        <v>0.17</v>
      </c>
      <c r="T129" s="56">
        <f t="shared" si="12"/>
        <v>0</v>
      </c>
    </row>
    <row r="130" spans="12:20" x14ac:dyDescent="0.2">
      <c r="L130" s="177"/>
      <c r="M130" s="185"/>
      <c r="N130" s="246"/>
      <c r="O130" s="186"/>
      <c r="P130" s="281"/>
      <c r="Q130" s="43"/>
      <c r="S130" s="273">
        <f t="shared" si="11"/>
        <v>0.17</v>
      </c>
      <c r="T130" s="56">
        <f t="shared" si="12"/>
        <v>0</v>
      </c>
    </row>
    <row r="131" spans="12:20" x14ac:dyDescent="0.2">
      <c r="L131" s="177"/>
      <c r="M131" s="185"/>
      <c r="N131" s="246"/>
      <c r="O131" s="186"/>
      <c r="P131" s="281"/>
      <c r="Q131" s="43"/>
      <c r="S131" s="273">
        <f t="shared" si="11"/>
        <v>0.17</v>
      </c>
      <c r="T131" s="56">
        <f t="shared" si="12"/>
        <v>0</v>
      </c>
    </row>
    <row r="132" spans="12:20" x14ac:dyDescent="0.2">
      <c r="L132" s="177"/>
      <c r="M132" s="185"/>
      <c r="N132" s="246"/>
      <c r="O132" s="186"/>
      <c r="P132" s="281"/>
      <c r="Q132" s="43"/>
      <c r="S132" s="273">
        <f t="shared" si="11"/>
        <v>0.17</v>
      </c>
      <c r="T132" s="56">
        <f t="shared" si="12"/>
        <v>0</v>
      </c>
    </row>
    <row r="133" spans="12:20" x14ac:dyDescent="0.2">
      <c r="L133" s="177"/>
      <c r="M133" s="185"/>
      <c r="N133" s="246"/>
      <c r="O133" s="186"/>
      <c r="P133" s="281"/>
      <c r="Q133" s="43"/>
      <c r="S133" s="273">
        <f t="shared" si="11"/>
        <v>0.17</v>
      </c>
      <c r="T133" s="56">
        <f t="shared" si="12"/>
        <v>0</v>
      </c>
    </row>
    <row r="134" spans="12:20" x14ac:dyDescent="0.2">
      <c r="L134" s="177"/>
      <c r="M134" s="185"/>
      <c r="N134" s="246"/>
      <c r="O134" s="186"/>
      <c r="P134" s="281"/>
      <c r="Q134" s="43"/>
      <c r="S134" s="273">
        <f t="shared" si="11"/>
        <v>0.17</v>
      </c>
      <c r="T134" s="56">
        <f t="shared" si="12"/>
        <v>0</v>
      </c>
    </row>
    <row r="135" spans="12:20" x14ac:dyDescent="0.2">
      <c r="L135" s="177"/>
      <c r="M135" s="185"/>
      <c r="N135" s="246"/>
      <c r="O135" s="186"/>
      <c r="P135" s="281"/>
      <c r="Q135" s="43"/>
      <c r="S135" s="273">
        <f t="shared" si="11"/>
        <v>0.17</v>
      </c>
      <c r="T135" s="56">
        <f t="shared" si="12"/>
        <v>0</v>
      </c>
    </row>
    <row r="136" spans="12:20" x14ac:dyDescent="0.2">
      <c r="L136" s="177"/>
      <c r="M136" s="185"/>
      <c r="N136" s="246"/>
      <c r="O136" s="186"/>
      <c r="P136" s="281"/>
      <c r="Q136" s="43"/>
      <c r="S136" s="273">
        <f t="shared" si="11"/>
        <v>0.17</v>
      </c>
      <c r="T136" s="56">
        <f t="shared" si="12"/>
        <v>0</v>
      </c>
    </row>
    <row r="137" spans="12:20" x14ac:dyDescent="0.2">
      <c r="L137" s="177"/>
      <c r="M137" s="185"/>
      <c r="N137" s="246"/>
      <c r="O137" s="186"/>
      <c r="P137" s="281"/>
      <c r="Q137" s="43"/>
      <c r="S137" s="273">
        <f t="shared" si="11"/>
        <v>0.17</v>
      </c>
      <c r="T137" s="56">
        <f t="shared" si="12"/>
        <v>0</v>
      </c>
    </row>
    <row r="138" spans="12:20" x14ac:dyDescent="0.2">
      <c r="L138" s="177"/>
      <c r="M138" s="185"/>
      <c r="N138" s="246"/>
      <c r="O138" s="186"/>
      <c r="P138" s="281"/>
      <c r="Q138" s="43"/>
      <c r="S138" s="273">
        <f t="shared" si="11"/>
        <v>0.17</v>
      </c>
      <c r="T138" s="56">
        <f t="shared" si="12"/>
        <v>0</v>
      </c>
    </row>
    <row r="139" spans="12:20" x14ac:dyDescent="0.2">
      <c r="L139" s="177"/>
      <c r="M139" s="185"/>
      <c r="N139" s="246"/>
      <c r="O139" s="186"/>
      <c r="P139" s="281"/>
      <c r="Q139" s="43"/>
      <c r="S139" s="273">
        <f t="shared" ref="S139:S202" si="13">$AG$2</f>
        <v>0.17</v>
      </c>
      <c r="T139" s="56">
        <f t="shared" ref="T139:T202" si="14">IF(M139=$AC$10,N139-N139/(1+S139),0)</f>
        <v>0</v>
      </c>
    </row>
    <row r="140" spans="12:20" x14ac:dyDescent="0.2">
      <c r="L140" s="177"/>
      <c r="M140" s="185"/>
      <c r="N140" s="246"/>
      <c r="O140" s="186"/>
      <c r="P140" s="281"/>
      <c r="Q140" s="43"/>
      <c r="S140" s="273">
        <f t="shared" si="13"/>
        <v>0.17</v>
      </c>
      <c r="T140" s="56">
        <f t="shared" si="14"/>
        <v>0</v>
      </c>
    </row>
    <row r="141" spans="12:20" x14ac:dyDescent="0.2">
      <c r="L141" s="177"/>
      <c r="M141" s="185"/>
      <c r="N141" s="246"/>
      <c r="O141" s="186"/>
      <c r="P141" s="281"/>
      <c r="Q141" s="43"/>
      <c r="S141" s="273">
        <f t="shared" si="13"/>
        <v>0.17</v>
      </c>
      <c r="T141" s="56">
        <f t="shared" si="14"/>
        <v>0</v>
      </c>
    </row>
    <row r="142" spans="12:20" x14ac:dyDescent="0.2">
      <c r="L142" s="177"/>
      <c r="M142" s="185"/>
      <c r="N142" s="246"/>
      <c r="O142" s="186"/>
      <c r="P142" s="281"/>
      <c r="Q142" s="43"/>
      <c r="S142" s="273">
        <f t="shared" si="13"/>
        <v>0.17</v>
      </c>
      <c r="T142" s="56">
        <f t="shared" si="14"/>
        <v>0</v>
      </c>
    </row>
    <row r="143" spans="12:20" x14ac:dyDescent="0.2">
      <c r="L143" s="177"/>
      <c r="M143" s="185"/>
      <c r="N143" s="246"/>
      <c r="O143" s="186"/>
      <c r="P143" s="281"/>
      <c r="Q143" s="43"/>
      <c r="S143" s="273">
        <f t="shared" si="13"/>
        <v>0.17</v>
      </c>
      <c r="T143" s="56">
        <f t="shared" si="14"/>
        <v>0</v>
      </c>
    </row>
    <row r="144" spans="12:20" x14ac:dyDescent="0.2">
      <c r="L144" s="177"/>
      <c r="M144" s="185"/>
      <c r="N144" s="246"/>
      <c r="O144" s="186"/>
      <c r="P144" s="281"/>
      <c r="Q144" s="43"/>
      <c r="S144" s="273">
        <f t="shared" si="13"/>
        <v>0.17</v>
      </c>
      <c r="T144" s="56">
        <f t="shared" si="14"/>
        <v>0</v>
      </c>
    </row>
    <row r="145" spans="12:20" x14ac:dyDescent="0.2">
      <c r="L145" s="177"/>
      <c r="M145" s="185"/>
      <c r="N145" s="246"/>
      <c r="O145" s="186"/>
      <c r="P145" s="281"/>
      <c r="Q145" s="43"/>
      <c r="S145" s="273">
        <f t="shared" si="13"/>
        <v>0.17</v>
      </c>
      <c r="T145" s="56">
        <f t="shared" si="14"/>
        <v>0</v>
      </c>
    </row>
    <row r="146" spans="12:20" x14ac:dyDescent="0.2">
      <c r="L146" s="188"/>
      <c r="M146" s="185"/>
      <c r="N146" s="246"/>
      <c r="O146" s="185"/>
      <c r="P146" s="281"/>
      <c r="Q146" s="43"/>
      <c r="S146" s="273">
        <f t="shared" si="13"/>
        <v>0.17</v>
      </c>
      <c r="T146" s="56">
        <f t="shared" si="14"/>
        <v>0</v>
      </c>
    </row>
    <row r="147" spans="12:20" x14ac:dyDescent="0.2">
      <c r="L147" s="177"/>
      <c r="M147" s="185"/>
      <c r="N147" s="246"/>
      <c r="O147" s="186"/>
      <c r="P147" s="281"/>
      <c r="Q147" s="43"/>
      <c r="S147" s="273">
        <f t="shared" si="13"/>
        <v>0.17</v>
      </c>
      <c r="T147" s="56">
        <f t="shared" si="14"/>
        <v>0</v>
      </c>
    </row>
    <row r="148" spans="12:20" x14ac:dyDescent="0.2">
      <c r="L148" s="177"/>
      <c r="M148" s="185"/>
      <c r="N148" s="246"/>
      <c r="O148" s="186"/>
      <c r="P148" s="281"/>
      <c r="Q148" s="43"/>
      <c r="S148" s="273">
        <f t="shared" si="13"/>
        <v>0.17</v>
      </c>
      <c r="T148" s="56">
        <f t="shared" si="14"/>
        <v>0</v>
      </c>
    </row>
    <row r="149" spans="12:20" x14ac:dyDescent="0.2">
      <c r="L149" s="177"/>
      <c r="M149" s="185"/>
      <c r="N149" s="246"/>
      <c r="O149" s="186"/>
      <c r="P149" s="281"/>
      <c r="Q149" s="43"/>
      <c r="S149" s="273">
        <f t="shared" si="13"/>
        <v>0.17</v>
      </c>
      <c r="T149" s="56">
        <f t="shared" si="14"/>
        <v>0</v>
      </c>
    </row>
    <row r="150" spans="12:20" x14ac:dyDescent="0.2">
      <c r="L150" s="177"/>
      <c r="M150" s="185"/>
      <c r="N150" s="246"/>
      <c r="O150" s="186"/>
      <c r="P150" s="281"/>
      <c r="Q150" s="43"/>
      <c r="S150" s="273">
        <f t="shared" si="13"/>
        <v>0.17</v>
      </c>
      <c r="T150" s="56">
        <f t="shared" si="14"/>
        <v>0</v>
      </c>
    </row>
    <row r="151" spans="12:20" x14ac:dyDescent="0.2">
      <c r="L151" s="177"/>
      <c r="M151" s="185"/>
      <c r="N151" s="246"/>
      <c r="O151" s="186"/>
      <c r="P151" s="281"/>
      <c r="Q151" s="43"/>
      <c r="S151" s="273">
        <f t="shared" si="13"/>
        <v>0.17</v>
      </c>
      <c r="T151" s="56">
        <f t="shared" si="14"/>
        <v>0</v>
      </c>
    </row>
    <row r="152" spans="12:20" x14ac:dyDescent="0.2">
      <c r="L152" s="177"/>
      <c r="M152" s="185"/>
      <c r="N152" s="246"/>
      <c r="O152" s="186"/>
      <c r="P152" s="281"/>
      <c r="Q152" s="43"/>
      <c r="S152" s="273">
        <f t="shared" si="13"/>
        <v>0.17</v>
      </c>
      <c r="T152" s="56">
        <f t="shared" si="14"/>
        <v>0</v>
      </c>
    </row>
    <row r="153" spans="12:20" x14ac:dyDescent="0.2">
      <c r="L153" s="177"/>
      <c r="M153" s="185"/>
      <c r="N153" s="246"/>
      <c r="O153" s="186"/>
      <c r="P153" s="281"/>
      <c r="Q153" s="43"/>
      <c r="S153" s="273">
        <f t="shared" si="13"/>
        <v>0.17</v>
      </c>
      <c r="T153" s="56">
        <f t="shared" si="14"/>
        <v>0</v>
      </c>
    </row>
    <row r="154" spans="12:20" x14ac:dyDescent="0.2">
      <c r="L154" s="177"/>
      <c r="M154" s="185"/>
      <c r="N154" s="246"/>
      <c r="O154" s="186"/>
      <c r="P154" s="281"/>
      <c r="Q154" s="43"/>
      <c r="S154" s="273">
        <f t="shared" si="13"/>
        <v>0.17</v>
      </c>
      <c r="T154" s="56">
        <f t="shared" si="14"/>
        <v>0</v>
      </c>
    </row>
    <row r="155" spans="12:20" x14ac:dyDescent="0.2">
      <c r="L155" s="177"/>
      <c r="M155" s="185"/>
      <c r="N155" s="246"/>
      <c r="O155" s="186"/>
      <c r="P155" s="281"/>
      <c r="Q155" s="43"/>
      <c r="S155" s="273">
        <f t="shared" si="13"/>
        <v>0.17</v>
      </c>
      <c r="T155" s="56">
        <f t="shared" si="14"/>
        <v>0</v>
      </c>
    </row>
    <row r="156" spans="12:20" x14ac:dyDescent="0.2">
      <c r="L156" s="177"/>
      <c r="M156" s="185"/>
      <c r="N156" s="246"/>
      <c r="O156" s="186"/>
      <c r="P156" s="281"/>
      <c r="Q156" s="43"/>
      <c r="S156" s="273">
        <f t="shared" si="13"/>
        <v>0.17</v>
      </c>
      <c r="T156" s="56">
        <f t="shared" si="14"/>
        <v>0</v>
      </c>
    </row>
    <row r="157" spans="12:20" x14ac:dyDescent="0.2">
      <c r="L157" s="177"/>
      <c r="M157" s="185"/>
      <c r="N157" s="246"/>
      <c r="O157" s="186"/>
      <c r="P157" s="281"/>
      <c r="Q157" s="43"/>
      <c r="S157" s="273">
        <f t="shared" si="13"/>
        <v>0.17</v>
      </c>
      <c r="T157" s="56">
        <f t="shared" si="14"/>
        <v>0</v>
      </c>
    </row>
    <row r="158" spans="12:20" x14ac:dyDescent="0.2">
      <c r="L158" s="177"/>
      <c r="M158" s="185"/>
      <c r="N158" s="246"/>
      <c r="O158" s="186"/>
      <c r="P158" s="281"/>
      <c r="Q158" s="43"/>
      <c r="S158" s="273">
        <f t="shared" si="13"/>
        <v>0.17</v>
      </c>
      <c r="T158" s="56">
        <f t="shared" si="14"/>
        <v>0</v>
      </c>
    </row>
    <row r="159" spans="12:20" x14ac:dyDescent="0.2">
      <c r="L159" s="177"/>
      <c r="M159" s="185"/>
      <c r="N159" s="246"/>
      <c r="O159" s="186"/>
      <c r="P159" s="281"/>
      <c r="Q159" s="43"/>
      <c r="S159" s="273">
        <f t="shared" si="13"/>
        <v>0.17</v>
      </c>
      <c r="T159" s="56">
        <f t="shared" si="14"/>
        <v>0</v>
      </c>
    </row>
    <row r="160" spans="12:20" x14ac:dyDescent="0.2">
      <c r="L160" s="177"/>
      <c r="M160" s="185"/>
      <c r="N160" s="246"/>
      <c r="O160" s="186"/>
      <c r="P160" s="281"/>
      <c r="Q160" s="43"/>
      <c r="S160" s="273">
        <f t="shared" si="13"/>
        <v>0.17</v>
      </c>
      <c r="T160" s="56">
        <f t="shared" si="14"/>
        <v>0</v>
      </c>
    </row>
    <row r="161" spans="12:20" x14ac:dyDescent="0.2">
      <c r="L161" s="177"/>
      <c r="M161" s="185"/>
      <c r="N161" s="246"/>
      <c r="O161" s="186"/>
      <c r="P161" s="281"/>
      <c r="Q161" s="43"/>
      <c r="S161" s="273">
        <f t="shared" si="13"/>
        <v>0.17</v>
      </c>
      <c r="T161" s="56">
        <f t="shared" si="14"/>
        <v>0</v>
      </c>
    </row>
    <row r="162" spans="12:20" x14ac:dyDescent="0.2">
      <c r="L162" s="177"/>
      <c r="M162" s="185"/>
      <c r="N162" s="246"/>
      <c r="O162" s="186"/>
      <c r="P162" s="281"/>
      <c r="Q162" s="43"/>
      <c r="S162" s="273">
        <f t="shared" si="13"/>
        <v>0.17</v>
      </c>
      <c r="T162" s="56">
        <f t="shared" si="14"/>
        <v>0</v>
      </c>
    </row>
    <row r="163" spans="12:20" x14ac:dyDescent="0.2">
      <c r="L163" s="177"/>
      <c r="M163" s="185"/>
      <c r="N163" s="246"/>
      <c r="O163" s="186"/>
      <c r="P163" s="281"/>
      <c r="Q163" s="43"/>
      <c r="S163" s="273">
        <f t="shared" si="13"/>
        <v>0.17</v>
      </c>
      <c r="T163" s="56">
        <f t="shared" si="14"/>
        <v>0</v>
      </c>
    </row>
    <row r="164" spans="12:20" x14ac:dyDescent="0.2">
      <c r="L164" s="177"/>
      <c r="M164" s="185"/>
      <c r="N164" s="246"/>
      <c r="O164" s="186"/>
      <c r="P164" s="281"/>
      <c r="Q164" s="43"/>
      <c r="S164" s="273">
        <f t="shared" si="13"/>
        <v>0.17</v>
      </c>
      <c r="T164" s="56">
        <f t="shared" si="14"/>
        <v>0</v>
      </c>
    </row>
    <row r="165" spans="12:20" x14ac:dyDescent="0.2">
      <c r="L165" s="177"/>
      <c r="M165" s="185"/>
      <c r="N165" s="246"/>
      <c r="O165" s="186"/>
      <c r="P165" s="281"/>
      <c r="Q165" s="43"/>
      <c r="S165" s="273">
        <f t="shared" si="13"/>
        <v>0.17</v>
      </c>
      <c r="T165" s="56">
        <f t="shared" si="14"/>
        <v>0</v>
      </c>
    </row>
    <row r="166" spans="12:20" x14ac:dyDescent="0.2">
      <c r="L166" s="177"/>
      <c r="M166" s="185"/>
      <c r="N166" s="246"/>
      <c r="O166" s="186"/>
      <c r="P166" s="281"/>
      <c r="Q166" s="43"/>
      <c r="S166" s="273">
        <f t="shared" si="13"/>
        <v>0.17</v>
      </c>
      <c r="T166" s="56">
        <f t="shared" si="14"/>
        <v>0</v>
      </c>
    </row>
    <row r="167" spans="12:20" x14ac:dyDescent="0.2">
      <c r="L167" s="177"/>
      <c r="M167" s="185"/>
      <c r="N167" s="246"/>
      <c r="O167" s="186"/>
      <c r="P167" s="281"/>
      <c r="Q167" s="43"/>
      <c r="S167" s="273">
        <f t="shared" si="13"/>
        <v>0.17</v>
      </c>
      <c r="T167" s="56">
        <f t="shared" si="14"/>
        <v>0</v>
      </c>
    </row>
    <row r="168" spans="12:20" x14ac:dyDescent="0.2">
      <c r="L168" s="177"/>
      <c r="M168" s="185"/>
      <c r="N168" s="246"/>
      <c r="O168" s="186"/>
      <c r="P168" s="281"/>
      <c r="Q168" s="43"/>
      <c r="S168" s="273">
        <f t="shared" si="13"/>
        <v>0.17</v>
      </c>
      <c r="T168" s="56">
        <f t="shared" si="14"/>
        <v>0</v>
      </c>
    </row>
    <row r="169" spans="12:20" x14ac:dyDescent="0.2">
      <c r="L169" s="177"/>
      <c r="M169" s="185"/>
      <c r="N169" s="246"/>
      <c r="O169" s="186"/>
      <c r="P169" s="281"/>
      <c r="Q169" s="43"/>
      <c r="S169" s="273">
        <f t="shared" si="13"/>
        <v>0.17</v>
      </c>
      <c r="T169" s="56">
        <f t="shared" si="14"/>
        <v>0</v>
      </c>
    </row>
    <row r="170" spans="12:20" x14ac:dyDescent="0.2">
      <c r="L170" s="177"/>
      <c r="M170" s="185"/>
      <c r="N170" s="246"/>
      <c r="O170" s="186"/>
      <c r="P170" s="281"/>
      <c r="Q170" s="43"/>
      <c r="S170" s="273">
        <f t="shared" si="13"/>
        <v>0.17</v>
      </c>
      <c r="T170" s="56">
        <f t="shared" si="14"/>
        <v>0</v>
      </c>
    </row>
    <row r="171" spans="12:20" x14ac:dyDescent="0.2">
      <c r="L171" s="177"/>
      <c r="M171" s="185"/>
      <c r="N171" s="246"/>
      <c r="O171" s="186"/>
      <c r="P171" s="281"/>
      <c r="Q171" s="43"/>
      <c r="S171" s="273">
        <f t="shared" si="13"/>
        <v>0.17</v>
      </c>
      <c r="T171" s="56">
        <f t="shared" si="14"/>
        <v>0</v>
      </c>
    </row>
    <row r="172" spans="12:20" x14ac:dyDescent="0.2">
      <c r="L172" s="177"/>
      <c r="M172" s="185"/>
      <c r="N172" s="246"/>
      <c r="O172" s="186"/>
      <c r="P172" s="281"/>
      <c r="Q172" s="43"/>
      <c r="S172" s="273">
        <f t="shared" si="13"/>
        <v>0.17</v>
      </c>
      <c r="T172" s="56">
        <f t="shared" si="14"/>
        <v>0</v>
      </c>
    </row>
    <row r="173" spans="12:20" x14ac:dyDescent="0.2">
      <c r="L173" s="177"/>
      <c r="M173" s="185"/>
      <c r="N173" s="246"/>
      <c r="O173" s="186"/>
      <c r="P173" s="281"/>
      <c r="Q173" s="43"/>
      <c r="S173" s="273">
        <f t="shared" si="13"/>
        <v>0.17</v>
      </c>
      <c r="T173" s="56">
        <f t="shared" si="14"/>
        <v>0</v>
      </c>
    </row>
    <row r="174" spans="12:20" x14ac:dyDescent="0.2">
      <c r="L174" s="177"/>
      <c r="M174" s="185"/>
      <c r="N174" s="246"/>
      <c r="O174" s="186"/>
      <c r="P174" s="281"/>
      <c r="Q174" s="43"/>
      <c r="S174" s="273">
        <f t="shared" si="13"/>
        <v>0.17</v>
      </c>
      <c r="T174" s="56">
        <f t="shared" si="14"/>
        <v>0</v>
      </c>
    </row>
    <row r="175" spans="12:20" x14ac:dyDescent="0.2">
      <c r="L175" s="177"/>
      <c r="M175" s="185"/>
      <c r="N175" s="246"/>
      <c r="O175" s="186"/>
      <c r="P175" s="281"/>
      <c r="Q175" s="43"/>
      <c r="S175" s="273">
        <f t="shared" si="13"/>
        <v>0.17</v>
      </c>
      <c r="T175" s="56">
        <f t="shared" si="14"/>
        <v>0</v>
      </c>
    </row>
    <row r="176" spans="12:20" x14ac:dyDescent="0.2">
      <c r="L176" s="177"/>
      <c r="M176" s="185"/>
      <c r="N176" s="246"/>
      <c r="O176" s="186"/>
      <c r="P176" s="281"/>
      <c r="Q176" s="43"/>
      <c r="S176" s="273">
        <f t="shared" si="13"/>
        <v>0.17</v>
      </c>
      <c r="T176" s="56">
        <f t="shared" si="14"/>
        <v>0</v>
      </c>
    </row>
    <row r="177" spans="12:20" x14ac:dyDescent="0.2">
      <c r="L177" s="177"/>
      <c r="M177" s="185"/>
      <c r="N177" s="246"/>
      <c r="O177" s="186"/>
      <c r="P177" s="281"/>
      <c r="Q177" s="43"/>
      <c r="S177" s="273">
        <f t="shared" si="13"/>
        <v>0.17</v>
      </c>
      <c r="T177" s="56">
        <f t="shared" si="14"/>
        <v>0</v>
      </c>
    </row>
    <row r="178" spans="12:20" x14ac:dyDescent="0.2">
      <c r="L178" s="177"/>
      <c r="M178" s="185"/>
      <c r="N178" s="246"/>
      <c r="O178" s="186"/>
      <c r="P178" s="281"/>
      <c r="Q178" s="43"/>
      <c r="S178" s="273">
        <f t="shared" si="13"/>
        <v>0.17</v>
      </c>
      <c r="T178" s="56">
        <f t="shared" si="14"/>
        <v>0</v>
      </c>
    </row>
    <row r="179" spans="12:20" x14ac:dyDescent="0.2">
      <c r="L179" s="177"/>
      <c r="M179" s="185"/>
      <c r="N179" s="246"/>
      <c r="O179" s="186"/>
      <c r="P179" s="281"/>
      <c r="Q179" s="43"/>
      <c r="S179" s="273">
        <f t="shared" si="13"/>
        <v>0.17</v>
      </c>
      <c r="T179" s="56">
        <f t="shared" si="14"/>
        <v>0</v>
      </c>
    </row>
    <row r="180" spans="12:20" x14ac:dyDescent="0.2">
      <c r="L180" s="188"/>
      <c r="M180" s="185"/>
      <c r="N180" s="246"/>
      <c r="O180" s="185"/>
      <c r="P180" s="281"/>
      <c r="Q180" s="43"/>
      <c r="S180" s="273">
        <f t="shared" si="13"/>
        <v>0.17</v>
      </c>
      <c r="T180" s="56">
        <f t="shared" si="14"/>
        <v>0</v>
      </c>
    </row>
    <row r="181" spans="12:20" x14ac:dyDescent="0.2">
      <c r="L181" s="177"/>
      <c r="M181" s="185"/>
      <c r="N181" s="246"/>
      <c r="O181" s="186"/>
      <c r="P181" s="281"/>
      <c r="Q181" s="43"/>
      <c r="S181" s="273">
        <f t="shared" si="13"/>
        <v>0.17</v>
      </c>
      <c r="T181" s="56">
        <f t="shared" si="14"/>
        <v>0</v>
      </c>
    </row>
    <row r="182" spans="12:20" x14ac:dyDescent="0.2">
      <c r="L182" s="177"/>
      <c r="M182" s="185"/>
      <c r="N182" s="246"/>
      <c r="O182" s="186"/>
      <c r="P182" s="281"/>
      <c r="Q182" s="43"/>
      <c r="S182" s="273">
        <f t="shared" si="13"/>
        <v>0.17</v>
      </c>
      <c r="T182" s="56">
        <f t="shared" si="14"/>
        <v>0</v>
      </c>
    </row>
    <row r="183" spans="12:20" x14ac:dyDescent="0.2">
      <c r="L183" s="177"/>
      <c r="M183" s="185"/>
      <c r="N183" s="246"/>
      <c r="O183" s="186"/>
      <c r="P183" s="281"/>
      <c r="Q183" s="43"/>
      <c r="S183" s="273">
        <f t="shared" si="13"/>
        <v>0.17</v>
      </c>
      <c r="T183" s="56">
        <f t="shared" si="14"/>
        <v>0</v>
      </c>
    </row>
    <row r="184" spans="12:20" x14ac:dyDescent="0.2">
      <c r="L184" s="177"/>
      <c r="M184" s="185"/>
      <c r="N184" s="246"/>
      <c r="O184" s="186"/>
      <c r="P184" s="281"/>
      <c r="Q184" s="43"/>
      <c r="S184" s="273">
        <f t="shared" si="13"/>
        <v>0.17</v>
      </c>
      <c r="T184" s="56">
        <f t="shared" si="14"/>
        <v>0</v>
      </c>
    </row>
    <row r="185" spans="12:20" x14ac:dyDescent="0.2">
      <c r="L185" s="177"/>
      <c r="M185" s="185"/>
      <c r="N185" s="246"/>
      <c r="O185" s="186"/>
      <c r="P185" s="281"/>
      <c r="Q185" s="43"/>
      <c r="S185" s="273">
        <f t="shared" si="13"/>
        <v>0.17</v>
      </c>
      <c r="T185" s="56">
        <f t="shared" si="14"/>
        <v>0</v>
      </c>
    </row>
    <row r="186" spans="12:20" x14ac:dyDescent="0.2">
      <c r="L186" s="177"/>
      <c r="M186" s="185"/>
      <c r="N186" s="246"/>
      <c r="O186" s="186"/>
      <c r="P186" s="281"/>
      <c r="Q186" s="43"/>
      <c r="S186" s="273">
        <f t="shared" si="13"/>
        <v>0.17</v>
      </c>
      <c r="T186" s="56">
        <f t="shared" si="14"/>
        <v>0</v>
      </c>
    </row>
    <row r="187" spans="12:20" x14ac:dyDescent="0.2">
      <c r="L187" s="177"/>
      <c r="M187" s="185"/>
      <c r="N187" s="246"/>
      <c r="O187" s="186"/>
      <c r="P187" s="281"/>
      <c r="Q187" s="43"/>
      <c r="S187" s="273">
        <f t="shared" si="13"/>
        <v>0.17</v>
      </c>
      <c r="T187" s="56">
        <f t="shared" si="14"/>
        <v>0</v>
      </c>
    </row>
    <row r="188" spans="12:20" x14ac:dyDescent="0.2">
      <c r="L188" s="177"/>
      <c r="M188" s="185"/>
      <c r="N188" s="246"/>
      <c r="O188" s="186"/>
      <c r="P188" s="281"/>
      <c r="Q188" s="43"/>
      <c r="S188" s="273">
        <f t="shared" si="13"/>
        <v>0.17</v>
      </c>
      <c r="T188" s="56">
        <f t="shared" si="14"/>
        <v>0</v>
      </c>
    </row>
    <row r="189" spans="12:20" x14ac:dyDescent="0.2">
      <c r="L189" s="177"/>
      <c r="M189" s="185"/>
      <c r="N189" s="246"/>
      <c r="O189" s="186"/>
      <c r="P189" s="281"/>
      <c r="Q189" s="43"/>
      <c r="S189" s="273">
        <f t="shared" si="13"/>
        <v>0.17</v>
      </c>
      <c r="T189" s="56">
        <f t="shared" si="14"/>
        <v>0</v>
      </c>
    </row>
    <row r="190" spans="12:20" x14ac:dyDescent="0.2">
      <c r="L190" s="177"/>
      <c r="M190" s="185"/>
      <c r="N190" s="246"/>
      <c r="O190" s="186"/>
      <c r="P190" s="281"/>
      <c r="Q190" s="43"/>
      <c r="S190" s="273">
        <f t="shared" si="13"/>
        <v>0.17</v>
      </c>
      <c r="T190" s="56">
        <f t="shared" si="14"/>
        <v>0</v>
      </c>
    </row>
    <row r="191" spans="12:20" x14ac:dyDescent="0.2">
      <c r="L191" s="177"/>
      <c r="M191" s="185"/>
      <c r="N191" s="246"/>
      <c r="O191" s="186"/>
      <c r="P191" s="281"/>
      <c r="Q191" s="43"/>
      <c r="S191" s="273">
        <f t="shared" si="13"/>
        <v>0.17</v>
      </c>
      <c r="T191" s="56">
        <f t="shared" si="14"/>
        <v>0</v>
      </c>
    </row>
    <row r="192" spans="12:20" x14ac:dyDescent="0.2">
      <c r="L192" s="177"/>
      <c r="M192" s="185"/>
      <c r="N192" s="246"/>
      <c r="O192" s="186"/>
      <c r="P192" s="281"/>
      <c r="Q192" s="43"/>
      <c r="S192" s="273">
        <f t="shared" si="13"/>
        <v>0.17</v>
      </c>
      <c r="T192" s="56">
        <f t="shared" si="14"/>
        <v>0</v>
      </c>
    </row>
    <row r="193" spans="12:20" x14ac:dyDescent="0.2">
      <c r="L193" s="177"/>
      <c r="M193" s="185"/>
      <c r="N193" s="246"/>
      <c r="O193" s="186"/>
      <c r="P193" s="281"/>
      <c r="Q193" s="43"/>
      <c r="S193" s="273">
        <f t="shared" si="13"/>
        <v>0.17</v>
      </c>
      <c r="T193" s="56">
        <f t="shared" si="14"/>
        <v>0</v>
      </c>
    </row>
    <row r="194" spans="12:20" x14ac:dyDescent="0.2">
      <c r="L194" s="177"/>
      <c r="M194" s="185"/>
      <c r="N194" s="246"/>
      <c r="O194" s="186"/>
      <c r="P194" s="281"/>
      <c r="Q194" s="43"/>
      <c r="S194" s="273">
        <f t="shared" si="13"/>
        <v>0.17</v>
      </c>
      <c r="T194" s="56">
        <f t="shared" si="14"/>
        <v>0</v>
      </c>
    </row>
    <row r="195" spans="12:20" x14ac:dyDescent="0.2">
      <c r="L195" s="177"/>
      <c r="M195" s="185"/>
      <c r="N195" s="246"/>
      <c r="O195" s="186"/>
      <c r="P195" s="281"/>
      <c r="Q195" s="43"/>
      <c r="S195" s="273">
        <f t="shared" si="13"/>
        <v>0.17</v>
      </c>
      <c r="T195" s="56">
        <f t="shared" si="14"/>
        <v>0</v>
      </c>
    </row>
    <row r="196" spans="12:20" x14ac:dyDescent="0.2">
      <c r="L196" s="177"/>
      <c r="M196" s="185"/>
      <c r="N196" s="246"/>
      <c r="O196" s="186"/>
      <c r="P196" s="281"/>
      <c r="Q196" s="43"/>
      <c r="S196" s="273">
        <f t="shared" si="13"/>
        <v>0.17</v>
      </c>
      <c r="T196" s="56">
        <f t="shared" si="14"/>
        <v>0</v>
      </c>
    </row>
    <row r="197" spans="12:20" x14ac:dyDescent="0.2">
      <c r="L197" s="177"/>
      <c r="M197" s="185"/>
      <c r="N197" s="246"/>
      <c r="O197" s="186"/>
      <c r="P197" s="281"/>
      <c r="Q197" s="43"/>
      <c r="S197" s="273">
        <f t="shared" si="13"/>
        <v>0.17</v>
      </c>
      <c r="T197" s="56">
        <f t="shared" si="14"/>
        <v>0</v>
      </c>
    </row>
    <row r="198" spans="12:20" x14ac:dyDescent="0.2">
      <c r="L198" s="177"/>
      <c r="M198" s="185"/>
      <c r="N198" s="246"/>
      <c r="O198" s="186"/>
      <c r="P198" s="281"/>
      <c r="Q198" s="43"/>
      <c r="S198" s="273">
        <f t="shared" si="13"/>
        <v>0.17</v>
      </c>
      <c r="T198" s="56">
        <f t="shared" si="14"/>
        <v>0</v>
      </c>
    </row>
    <row r="199" spans="12:20" x14ac:dyDescent="0.2">
      <c r="L199" s="177"/>
      <c r="M199" s="185"/>
      <c r="N199" s="246"/>
      <c r="O199" s="186"/>
      <c r="P199" s="281"/>
      <c r="Q199" s="43"/>
      <c r="S199" s="273">
        <f t="shared" si="13"/>
        <v>0.17</v>
      </c>
      <c r="T199" s="56">
        <f t="shared" si="14"/>
        <v>0</v>
      </c>
    </row>
    <row r="200" spans="12:20" x14ac:dyDescent="0.2">
      <c r="L200" s="177"/>
      <c r="M200" s="185"/>
      <c r="N200" s="246"/>
      <c r="O200" s="186"/>
      <c r="P200" s="281"/>
      <c r="Q200" s="43"/>
      <c r="S200" s="273">
        <f t="shared" si="13"/>
        <v>0.17</v>
      </c>
      <c r="T200" s="56">
        <f t="shared" si="14"/>
        <v>0</v>
      </c>
    </row>
    <row r="201" spans="12:20" x14ac:dyDescent="0.2">
      <c r="L201" s="177"/>
      <c r="M201" s="185"/>
      <c r="N201" s="246"/>
      <c r="O201" s="186"/>
      <c r="P201" s="281"/>
      <c r="Q201" s="43"/>
      <c r="S201" s="273">
        <f t="shared" si="13"/>
        <v>0.17</v>
      </c>
      <c r="T201" s="56">
        <f t="shared" si="14"/>
        <v>0</v>
      </c>
    </row>
    <row r="202" spans="12:20" x14ac:dyDescent="0.2">
      <c r="L202" s="177"/>
      <c r="M202" s="185"/>
      <c r="N202" s="246"/>
      <c r="O202" s="186"/>
      <c r="P202" s="281"/>
      <c r="Q202" s="43"/>
      <c r="S202" s="273">
        <f t="shared" si="13"/>
        <v>0.17</v>
      </c>
      <c r="T202" s="56">
        <f t="shared" si="14"/>
        <v>0</v>
      </c>
    </row>
    <row r="203" spans="12:20" x14ac:dyDescent="0.2">
      <c r="L203" s="177"/>
      <c r="M203" s="185"/>
      <c r="N203" s="246"/>
      <c r="O203" s="186"/>
      <c r="P203" s="281"/>
      <c r="Q203" s="43"/>
      <c r="S203" s="273">
        <f t="shared" ref="S203:S266" si="15">$AG$2</f>
        <v>0.17</v>
      </c>
      <c r="T203" s="56">
        <f t="shared" ref="T203:T266" si="16">IF(M203=$AC$10,N203-N203/(1+S203),0)</f>
        <v>0</v>
      </c>
    </row>
    <row r="204" spans="12:20" x14ac:dyDescent="0.2">
      <c r="L204" s="177"/>
      <c r="M204" s="185"/>
      <c r="N204" s="246"/>
      <c r="O204" s="186"/>
      <c r="P204" s="281"/>
      <c r="Q204" s="43"/>
      <c r="S204" s="273">
        <f t="shared" si="15"/>
        <v>0.17</v>
      </c>
      <c r="T204" s="56">
        <f t="shared" si="16"/>
        <v>0</v>
      </c>
    </row>
    <row r="205" spans="12:20" x14ac:dyDescent="0.2">
      <c r="L205" s="177"/>
      <c r="M205" s="185"/>
      <c r="N205" s="246"/>
      <c r="O205" s="186"/>
      <c r="P205" s="281"/>
      <c r="Q205" s="43"/>
      <c r="S205" s="273">
        <f t="shared" si="15"/>
        <v>0.17</v>
      </c>
      <c r="T205" s="56">
        <f t="shared" si="16"/>
        <v>0</v>
      </c>
    </row>
    <row r="206" spans="12:20" x14ac:dyDescent="0.2">
      <c r="L206" s="177"/>
      <c r="M206" s="185"/>
      <c r="N206" s="246"/>
      <c r="O206" s="186"/>
      <c r="P206" s="281"/>
      <c r="Q206" s="43"/>
      <c r="S206" s="273">
        <f t="shared" si="15"/>
        <v>0.17</v>
      </c>
      <c r="T206" s="56">
        <f t="shared" si="16"/>
        <v>0</v>
      </c>
    </row>
    <row r="207" spans="12:20" x14ac:dyDescent="0.2">
      <c r="L207" s="177"/>
      <c r="M207" s="185"/>
      <c r="N207" s="246"/>
      <c r="O207" s="186"/>
      <c r="P207" s="281"/>
      <c r="Q207" s="43"/>
      <c r="S207" s="273">
        <f t="shared" si="15"/>
        <v>0.17</v>
      </c>
      <c r="T207" s="56">
        <f t="shared" si="16"/>
        <v>0</v>
      </c>
    </row>
    <row r="208" spans="12:20" x14ac:dyDescent="0.2">
      <c r="L208" s="177"/>
      <c r="M208" s="185"/>
      <c r="N208" s="246"/>
      <c r="O208" s="186"/>
      <c r="P208" s="281"/>
      <c r="Q208" s="43"/>
      <c r="S208" s="273">
        <f t="shared" si="15"/>
        <v>0.17</v>
      </c>
      <c r="T208" s="56">
        <f t="shared" si="16"/>
        <v>0</v>
      </c>
    </row>
    <row r="209" spans="12:20" x14ac:dyDescent="0.2">
      <c r="L209" s="177"/>
      <c r="M209" s="185"/>
      <c r="N209" s="246"/>
      <c r="O209" s="186"/>
      <c r="P209" s="281"/>
      <c r="Q209" s="43"/>
      <c r="S209" s="273">
        <f t="shared" si="15"/>
        <v>0.17</v>
      </c>
      <c r="T209" s="56">
        <f t="shared" si="16"/>
        <v>0</v>
      </c>
    </row>
    <row r="210" spans="12:20" x14ac:dyDescent="0.2">
      <c r="L210" s="177"/>
      <c r="M210" s="185"/>
      <c r="N210" s="246"/>
      <c r="O210" s="186"/>
      <c r="P210" s="281"/>
      <c r="Q210" s="43"/>
      <c r="S210" s="273">
        <f t="shared" si="15"/>
        <v>0.17</v>
      </c>
      <c r="T210" s="56">
        <f t="shared" si="16"/>
        <v>0</v>
      </c>
    </row>
    <row r="211" spans="12:20" x14ac:dyDescent="0.2">
      <c r="L211" s="177"/>
      <c r="M211" s="185"/>
      <c r="N211" s="246"/>
      <c r="O211" s="186"/>
      <c r="P211" s="281"/>
      <c r="Q211" s="43"/>
      <c r="S211" s="273">
        <f t="shared" si="15"/>
        <v>0.17</v>
      </c>
      <c r="T211" s="56">
        <f t="shared" si="16"/>
        <v>0</v>
      </c>
    </row>
    <row r="212" spans="12:20" x14ac:dyDescent="0.2">
      <c r="L212" s="177"/>
      <c r="M212" s="185"/>
      <c r="N212" s="246"/>
      <c r="O212" s="186"/>
      <c r="P212" s="281"/>
      <c r="Q212" s="43"/>
      <c r="S212" s="273">
        <f t="shared" si="15"/>
        <v>0.17</v>
      </c>
      <c r="T212" s="56">
        <f t="shared" si="16"/>
        <v>0</v>
      </c>
    </row>
    <row r="213" spans="12:20" x14ac:dyDescent="0.2">
      <c r="L213" s="188"/>
      <c r="M213" s="185"/>
      <c r="N213" s="246"/>
      <c r="O213" s="185"/>
      <c r="P213" s="281"/>
      <c r="Q213" s="43"/>
      <c r="S213" s="273">
        <f t="shared" si="15"/>
        <v>0.17</v>
      </c>
      <c r="T213" s="56">
        <f t="shared" si="16"/>
        <v>0</v>
      </c>
    </row>
    <row r="214" spans="12:20" x14ac:dyDescent="0.2">
      <c r="L214" s="177"/>
      <c r="M214" s="185"/>
      <c r="N214" s="246"/>
      <c r="O214" s="186"/>
      <c r="P214" s="281"/>
      <c r="Q214" s="43"/>
      <c r="S214" s="273">
        <f t="shared" si="15"/>
        <v>0.17</v>
      </c>
      <c r="T214" s="56">
        <f t="shared" si="16"/>
        <v>0</v>
      </c>
    </row>
    <row r="215" spans="12:20" x14ac:dyDescent="0.2">
      <c r="L215" s="177"/>
      <c r="M215" s="185"/>
      <c r="N215" s="246"/>
      <c r="O215" s="186"/>
      <c r="P215" s="281"/>
      <c r="Q215" s="43"/>
      <c r="S215" s="273">
        <f t="shared" si="15"/>
        <v>0.17</v>
      </c>
      <c r="T215" s="56">
        <f t="shared" si="16"/>
        <v>0</v>
      </c>
    </row>
    <row r="216" spans="12:20" x14ac:dyDescent="0.2">
      <c r="L216" s="177"/>
      <c r="M216" s="185"/>
      <c r="N216" s="246"/>
      <c r="O216" s="186"/>
      <c r="P216" s="281"/>
      <c r="Q216" s="43"/>
      <c r="S216" s="273">
        <f t="shared" si="15"/>
        <v>0.17</v>
      </c>
      <c r="T216" s="56">
        <f t="shared" si="16"/>
        <v>0</v>
      </c>
    </row>
    <row r="217" spans="12:20" x14ac:dyDescent="0.2">
      <c r="L217" s="177"/>
      <c r="M217" s="185"/>
      <c r="N217" s="246"/>
      <c r="O217" s="186"/>
      <c r="P217" s="281"/>
      <c r="Q217" s="43"/>
      <c r="S217" s="273">
        <f t="shared" si="15"/>
        <v>0.17</v>
      </c>
      <c r="T217" s="56">
        <f t="shared" si="16"/>
        <v>0</v>
      </c>
    </row>
    <row r="218" spans="12:20" x14ac:dyDescent="0.2">
      <c r="L218" s="177"/>
      <c r="M218" s="185"/>
      <c r="N218" s="246"/>
      <c r="O218" s="186"/>
      <c r="P218" s="281"/>
      <c r="Q218" s="43"/>
      <c r="S218" s="273">
        <f t="shared" si="15"/>
        <v>0.17</v>
      </c>
      <c r="T218" s="56">
        <f t="shared" si="16"/>
        <v>0</v>
      </c>
    </row>
    <row r="219" spans="12:20" x14ac:dyDescent="0.2">
      <c r="L219" s="177"/>
      <c r="M219" s="185"/>
      <c r="N219" s="246"/>
      <c r="O219" s="186"/>
      <c r="P219" s="281"/>
      <c r="Q219" s="43"/>
      <c r="S219" s="273">
        <f t="shared" si="15"/>
        <v>0.17</v>
      </c>
      <c r="T219" s="56">
        <f t="shared" si="16"/>
        <v>0</v>
      </c>
    </row>
    <row r="220" spans="12:20" x14ac:dyDescent="0.2">
      <c r="L220" s="177"/>
      <c r="M220" s="185"/>
      <c r="N220" s="246"/>
      <c r="O220" s="186"/>
      <c r="P220" s="281"/>
      <c r="Q220" s="43"/>
      <c r="S220" s="273">
        <f t="shared" si="15"/>
        <v>0.17</v>
      </c>
      <c r="T220" s="56">
        <f t="shared" si="16"/>
        <v>0</v>
      </c>
    </row>
    <row r="221" spans="12:20" x14ac:dyDescent="0.2">
      <c r="L221" s="177"/>
      <c r="M221" s="185"/>
      <c r="N221" s="246"/>
      <c r="O221" s="186"/>
      <c r="P221" s="281"/>
      <c r="Q221" s="43"/>
      <c r="S221" s="273">
        <f t="shared" si="15"/>
        <v>0.17</v>
      </c>
      <c r="T221" s="56">
        <f t="shared" si="16"/>
        <v>0</v>
      </c>
    </row>
    <row r="222" spans="12:20" x14ac:dyDescent="0.2">
      <c r="L222" s="177"/>
      <c r="M222" s="185"/>
      <c r="N222" s="246"/>
      <c r="O222" s="186"/>
      <c r="P222" s="281"/>
      <c r="Q222" s="43"/>
      <c r="S222" s="273">
        <f t="shared" si="15"/>
        <v>0.17</v>
      </c>
      <c r="T222" s="56">
        <f t="shared" si="16"/>
        <v>0</v>
      </c>
    </row>
    <row r="223" spans="12:20" x14ac:dyDescent="0.2">
      <c r="L223" s="177"/>
      <c r="M223" s="185"/>
      <c r="N223" s="246"/>
      <c r="O223" s="186"/>
      <c r="P223" s="281"/>
      <c r="Q223" s="43"/>
      <c r="S223" s="273">
        <f t="shared" si="15"/>
        <v>0.17</v>
      </c>
      <c r="T223" s="56">
        <f t="shared" si="16"/>
        <v>0</v>
      </c>
    </row>
    <row r="224" spans="12:20" x14ac:dyDescent="0.2">
      <c r="L224" s="177"/>
      <c r="M224" s="185"/>
      <c r="N224" s="246"/>
      <c r="O224" s="186"/>
      <c r="P224" s="281"/>
      <c r="Q224" s="43"/>
      <c r="S224" s="273">
        <f t="shared" si="15"/>
        <v>0.17</v>
      </c>
      <c r="T224" s="56">
        <f t="shared" si="16"/>
        <v>0</v>
      </c>
    </row>
    <row r="225" spans="12:20" x14ac:dyDescent="0.2">
      <c r="L225" s="177"/>
      <c r="M225" s="185"/>
      <c r="N225" s="246"/>
      <c r="O225" s="186"/>
      <c r="P225" s="281"/>
      <c r="Q225" s="43"/>
      <c r="S225" s="273">
        <f t="shared" si="15"/>
        <v>0.17</v>
      </c>
      <c r="T225" s="56">
        <f t="shared" si="16"/>
        <v>0</v>
      </c>
    </row>
    <row r="226" spans="12:20" x14ac:dyDescent="0.2">
      <c r="L226" s="177"/>
      <c r="M226" s="185"/>
      <c r="N226" s="246"/>
      <c r="O226" s="186"/>
      <c r="P226" s="281"/>
      <c r="Q226" s="43"/>
      <c r="S226" s="273">
        <f t="shared" si="15"/>
        <v>0.17</v>
      </c>
      <c r="T226" s="56">
        <f t="shared" si="16"/>
        <v>0</v>
      </c>
    </row>
    <row r="227" spans="12:20" x14ac:dyDescent="0.2">
      <c r="L227" s="177"/>
      <c r="M227" s="185"/>
      <c r="N227" s="246"/>
      <c r="O227" s="186"/>
      <c r="P227" s="281"/>
      <c r="Q227" s="43"/>
      <c r="S227" s="273">
        <f t="shared" si="15"/>
        <v>0.17</v>
      </c>
      <c r="T227" s="56">
        <f t="shared" si="16"/>
        <v>0</v>
      </c>
    </row>
    <row r="228" spans="12:20" x14ac:dyDescent="0.2">
      <c r="L228" s="177"/>
      <c r="M228" s="185"/>
      <c r="N228" s="246"/>
      <c r="O228" s="186"/>
      <c r="P228" s="281"/>
      <c r="Q228" s="43"/>
      <c r="S228" s="273">
        <f t="shared" si="15"/>
        <v>0.17</v>
      </c>
      <c r="T228" s="56">
        <f t="shared" si="16"/>
        <v>0</v>
      </c>
    </row>
    <row r="229" spans="12:20" x14ac:dyDescent="0.2">
      <c r="L229" s="177"/>
      <c r="M229" s="185"/>
      <c r="N229" s="246"/>
      <c r="O229" s="186"/>
      <c r="P229" s="281"/>
      <c r="Q229" s="43"/>
      <c r="S229" s="273">
        <f t="shared" si="15"/>
        <v>0.17</v>
      </c>
      <c r="T229" s="56">
        <f t="shared" si="16"/>
        <v>0</v>
      </c>
    </row>
    <row r="230" spans="12:20" x14ac:dyDescent="0.2">
      <c r="L230" s="177"/>
      <c r="M230" s="185"/>
      <c r="N230" s="246"/>
      <c r="O230" s="186"/>
      <c r="P230" s="281"/>
      <c r="Q230" s="43"/>
      <c r="S230" s="273">
        <f t="shared" si="15"/>
        <v>0.17</v>
      </c>
      <c r="T230" s="56">
        <f t="shared" si="16"/>
        <v>0</v>
      </c>
    </row>
    <row r="231" spans="12:20" x14ac:dyDescent="0.2">
      <c r="L231" s="177"/>
      <c r="M231" s="185"/>
      <c r="N231" s="246"/>
      <c r="O231" s="186"/>
      <c r="P231" s="281"/>
      <c r="Q231" s="43"/>
      <c r="S231" s="273">
        <f t="shared" si="15"/>
        <v>0.17</v>
      </c>
      <c r="T231" s="56">
        <f t="shared" si="16"/>
        <v>0</v>
      </c>
    </row>
    <row r="232" spans="12:20" x14ac:dyDescent="0.2">
      <c r="L232" s="177"/>
      <c r="M232" s="185"/>
      <c r="N232" s="246"/>
      <c r="O232" s="186"/>
      <c r="P232" s="281"/>
      <c r="Q232" s="43"/>
      <c r="S232" s="273">
        <f t="shared" si="15"/>
        <v>0.17</v>
      </c>
      <c r="T232" s="56">
        <f t="shared" si="16"/>
        <v>0</v>
      </c>
    </row>
    <row r="233" spans="12:20" x14ac:dyDescent="0.2">
      <c r="L233" s="177"/>
      <c r="M233" s="185"/>
      <c r="N233" s="246"/>
      <c r="O233" s="186"/>
      <c r="P233" s="281"/>
      <c r="Q233" s="43"/>
      <c r="S233" s="273">
        <f t="shared" si="15"/>
        <v>0.17</v>
      </c>
      <c r="T233" s="56">
        <f t="shared" si="16"/>
        <v>0</v>
      </c>
    </row>
    <row r="234" spans="12:20" x14ac:dyDescent="0.2">
      <c r="L234" s="177"/>
      <c r="M234" s="185"/>
      <c r="N234" s="246"/>
      <c r="O234" s="186"/>
      <c r="P234" s="281"/>
      <c r="Q234" s="43"/>
      <c r="S234" s="273">
        <f t="shared" si="15"/>
        <v>0.17</v>
      </c>
      <c r="T234" s="56">
        <f t="shared" si="16"/>
        <v>0</v>
      </c>
    </row>
    <row r="235" spans="12:20" x14ac:dyDescent="0.2">
      <c r="L235" s="177"/>
      <c r="M235" s="185"/>
      <c r="N235" s="246"/>
      <c r="O235" s="186"/>
      <c r="P235" s="281"/>
      <c r="Q235" s="43"/>
      <c r="S235" s="273">
        <f t="shared" si="15"/>
        <v>0.17</v>
      </c>
      <c r="T235" s="56">
        <f t="shared" si="16"/>
        <v>0</v>
      </c>
    </row>
    <row r="236" spans="12:20" x14ac:dyDescent="0.2">
      <c r="L236" s="177"/>
      <c r="M236" s="185"/>
      <c r="N236" s="246"/>
      <c r="O236" s="186"/>
      <c r="P236" s="281"/>
      <c r="Q236" s="43"/>
      <c r="S236" s="273">
        <f t="shared" si="15"/>
        <v>0.17</v>
      </c>
      <c r="T236" s="56">
        <f t="shared" si="16"/>
        <v>0</v>
      </c>
    </row>
    <row r="237" spans="12:20" x14ac:dyDescent="0.2">
      <c r="L237" s="177"/>
      <c r="M237" s="185"/>
      <c r="N237" s="246"/>
      <c r="O237" s="186"/>
      <c r="P237" s="281"/>
      <c r="Q237" s="43"/>
      <c r="S237" s="273">
        <f t="shared" si="15"/>
        <v>0.17</v>
      </c>
      <c r="T237" s="56">
        <f t="shared" si="16"/>
        <v>0</v>
      </c>
    </row>
    <row r="238" spans="12:20" x14ac:dyDescent="0.2">
      <c r="L238" s="177"/>
      <c r="M238" s="185"/>
      <c r="N238" s="246"/>
      <c r="O238" s="186"/>
      <c r="P238" s="281"/>
      <c r="Q238" s="43"/>
      <c r="S238" s="273">
        <f t="shared" si="15"/>
        <v>0.17</v>
      </c>
      <c r="T238" s="56">
        <f t="shared" si="16"/>
        <v>0</v>
      </c>
    </row>
    <row r="239" spans="12:20" x14ac:dyDescent="0.2">
      <c r="L239" s="177"/>
      <c r="M239" s="185"/>
      <c r="N239" s="246"/>
      <c r="O239" s="186"/>
      <c r="P239" s="281"/>
      <c r="Q239" s="43"/>
      <c r="S239" s="273">
        <f t="shared" si="15"/>
        <v>0.17</v>
      </c>
      <c r="T239" s="56">
        <f t="shared" si="16"/>
        <v>0</v>
      </c>
    </row>
    <row r="240" spans="12:20" x14ac:dyDescent="0.2">
      <c r="L240" s="177"/>
      <c r="M240" s="185"/>
      <c r="N240" s="246"/>
      <c r="O240" s="186"/>
      <c r="P240" s="281"/>
      <c r="Q240" s="43"/>
      <c r="S240" s="273">
        <f t="shared" si="15"/>
        <v>0.17</v>
      </c>
      <c r="T240" s="56">
        <f t="shared" si="16"/>
        <v>0</v>
      </c>
    </row>
    <row r="241" spans="12:20" x14ac:dyDescent="0.2">
      <c r="L241" s="177"/>
      <c r="M241" s="185"/>
      <c r="N241" s="246"/>
      <c r="O241" s="186"/>
      <c r="P241" s="281"/>
      <c r="Q241" s="43"/>
      <c r="S241" s="273">
        <f t="shared" si="15"/>
        <v>0.17</v>
      </c>
      <c r="T241" s="56">
        <f t="shared" si="16"/>
        <v>0</v>
      </c>
    </row>
    <row r="242" spans="12:20" x14ac:dyDescent="0.2">
      <c r="L242" s="177"/>
      <c r="M242" s="185"/>
      <c r="N242" s="246"/>
      <c r="O242" s="186"/>
      <c r="P242" s="281"/>
      <c r="Q242" s="43"/>
      <c r="S242" s="273">
        <f t="shared" si="15"/>
        <v>0.17</v>
      </c>
      <c r="T242" s="56">
        <f t="shared" si="16"/>
        <v>0</v>
      </c>
    </row>
    <row r="243" spans="12:20" x14ac:dyDescent="0.2">
      <c r="L243" s="177"/>
      <c r="M243" s="185"/>
      <c r="N243" s="246"/>
      <c r="O243" s="186"/>
      <c r="P243" s="281"/>
      <c r="Q243" s="43"/>
      <c r="S243" s="273">
        <f t="shared" si="15"/>
        <v>0.17</v>
      </c>
      <c r="T243" s="56">
        <f t="shared" si="16"/>
        <v>0</v>
      </c>
    </row>
    <row r="244" spans="12:20" x14ac:dyDescent="0.2">
      <c r="L244" s="177"/>
      <c r="M244" s="185"/>
      <c r="N244" s="246"/>
      <c r="O244" s="186"/>
      <c r="P244" s="281"/>
      <c r="Q244" s="43"/>
      <c r="S244" s="273">
        <f t="shared" si="15"/>
        <v>0.17</v>
      </c>
      <c r="T244" s="56">
        <f t="shared" si="16"/>
        <v>0</v>
      </c>
    </row>
    <row r="245" spans="12:20" x14ac:dyDescent="0.2">
      <c r="L245" s="177"/>
      <c r="M245" s="185"/>
      <c r="N245" s="246"/>
      <c r="O245" s="186"/>
      <c r="P245" s="281"/>
      <c r="Q245" s="43"/>
      <c r="S245" s="273">
        <f t="shared" si="15"/>
        <v>0.17</v>
      </c>
      <c r="T245" s="56">
        <f t="shared" si="16"/>
        <v>0</v>
      </c>
    </row>
    <row r="246" spans="12:20" x14ac:dyDescent="0.2">
      <c r="L246" s="177"/>
      <c r="M246" s="185"/>
      <c r="N246" s="246"/>
      <c r="O246" s="186"/>
      <c r="P246" s="281"/>
      <c r="Q246" s="43"/>
      <c r="S246" s="273">
        <f t="shared" si="15"/>
        <v>0.17</v>
      </c>
      <c r="T246" s="56">
        <f t="shared" si="16"/>
        <v>0</v>
      </c>
    </row>
    <row r="247" spans="12:20" x14ac:dyDescent="0.2">
      <c r="L247" s="188"/>
      <c r="M247" s="185"/>
      <c r="N247" s="246"/>
      <c r="O247" s="185"/>
      <c r="P247" s="281"/>
      <c r="Q247" s="43"/>
      <c r="S247" s="273">
        <f t="shared" si="15"/>
        <v>0.17</v>
      </c>
      <c r="T247" s="56">
        <f t="shared" si="16"/>
        <v>0</v>
      </c>
    </row>
    <row r="248" spans="12:20" x14ac:dyDescent="0.2">
      <c r="L248" s="177"/>
      <c r="M248" s="185"/>
      <c r="N248" s="246"/>
      <c r="O248" s="186"/>
      <c r="P248" s="281"/>
      <c r="Q248" s="43"/>
      <c r="S248" s="273">
        <f t="shared" si="15"/>
        <v>0.17</v>
      </c>
      <c r="T248" s="56">
        <f t="shared" si="16"/>
        <v>0</v>
      </c>
    </row>
    <row r="249" spans="12:20" x14ac:dyDescent="0.2">
      <c r="L249" s="177"/>
      <c r="M249" s="185"/>
      <c r="N249" s="246"/>
      <c r="O249" s="186"/>
      <c r="P249" s="281"/>
      <c r="Q249" s="43"/>
      <c r="S249" s="273">
        <f t="shared" si="15"/>
        <v>0.17</v>
      </c>
      <c r="T249" s="56">
        <f t="shared" si="16"/>
        <v>0</v>
      </c>
    </row>
    <row r="250" spans="12:20" x14ac:dyDescent="0.2">
      <c r="L250" s="177"/>
      <c r="M250" s="185"/>
      <c r="N250" s="246"/>
      <c r="O250" s="186"/>
      <c r="P250" s="281"/>
      <c r="Q250" s="43"/>
      <c r="S250" s="273">
        <f t="shared" si="15"/>
        <v>0.17</v>
      </c>
      <c r="T250" s="56">
        <f t="shared" si="16"/>
        <v>0</v>
      </c>
    </row>
    <row r="251" spans="12:20" x14ac:dyDescent="0.2">
      <c r="L251" s="177"/>
      <c r="M251" s="185"/>
      <c r="N251" s="246"/>
      <c r="O251" s="186"/>
      <c r="P251" s="281"/>
      <c r="Q251" s="43"/>
      <c r="S251" s="273">
        <f t="shared" si="15"/>
        <v>0.17</v>
      </c>
      <c r="T251" s="56">
        <f t="shared" si="16"/>
        <v>0</v>
      </c>
    </row>
    <row r="252" spans="12:20" x14ac:dyDescent="0.2">
      <c r="L252" s="177"/>
      <c r="M252" s="185"/>
      <c r="N252" s="246"/>
      <c r="O252" s="186"/>
      <c r="P252" s="281"/>
      <c r="Q252" s="43"/>
      <c r="S252" s="273">
        <f t="shared" si="15"/>
        <v>0.17</v>
      </c>
      <c r="T252" s="56">
        <f t="shared" si="16"/>
        <v>0</v>
      </c>
    </row>
    <row r="253" spans="12:20" x14ac:dyDescent="0.2">
      <c r="L253" s="177"/>
      <c r="M253" s="185"/>
      <c r="N253" s="246"/>
      <c r="O253" s="186"/>
      <c r="P253" s="281"/>
      <c r="Q253" s="43"/>
      <c r="S253" s="273">
        <f t="shared" si="15"/>
        <v>0.17</v>
      </c>
      <c r="T253" s="56">
        <f t="shared" si="16"/>
        <v>0</v>
      </c>
    </row>
    <row r="254" spans="12:20" x14ac:dyDescent="0.2">
      <c r="L254" s="177"/>
      <c r="M254" s="185"/>
      <c r="N254" s="246"/>
      <c r="O254" s="186"/>
      <c r="P254" s="281"/>
      <c r="Q254" s="43"/>
      <c r="S254" s="273">
        <f t="shared" si="15"/>
        <v>0.17</v>
      </c>
      <c r="T254" s="56">
        <f t="shared" si="16"/>
        <v>0</v>
      </c>
    </row>
    <row r="255" spans="12:20" x14ac:dyDescent="0.2">
      <c r="L255" s="177"/>
      <c r="M255" s="185"/>
      <c r="N255" s="246"/>
      <c r="O255" s="186"/>
      <c r="P255" s="281"/>
      <c r="Q255" s="43"/>
      <c r="S255" s="273">
        <f t="shared" si="15"/>
        <v>0.17</v>
      </c>
      <c r="T255" s="56">
        <f t="shared" si="16"/>
        <v>0</v>
      </c>
    </row>
    <row r="256" spans="12:20" x14ac:dyDescent="0.2">
      <c r="L256" s="177"/>
      <c r="M256" s="185"/>
      <c r="N256" s="246"/>
      <c r="O256" s="186"/>
      <c r="P256" s="281"/>
      <c r="Q256" s="43"/>
      <c r="S256" s="273">
        <f t="shared" si="15"/>
        <v>0.17</v>
      </c>
      <c r="T256" s="56">
        <f t="shared" si="16"/>
        <v>0</v>
      </c>
    </row>
    <row r="257" spans="12:20" x14ac:dyDescent="0.2">
      <c r="L257" s="177"/>
      <c r="M257" s="185"/>
      <c r="N257" s="246"/>
      <c r="O257" s="186"/>
      <c r="P257" s="281"/>
      <c r="Q257" s="43"/>
      <c r="S257" s="273">
        <f t="shared" si="15"/>
        <v>0.17</v>
      </c>
      <c r="T257" s="56">
        <f t="shared" si="16"/>
        <v>0</v>
      </c>
    </row>
    <row r="258" spans="12:20" x14ac:dyDescent="0.2">
      <c r="L258" s="177"/>
      <c r="M258" s="185"/>
      <c r="N258" s="246"/>
      <c r="O258" s="186"/>
      <c r="P258" s="281"/>
      <c r="Q258" s="43"/>
      <c r="S258" s="273">
        <f t="shared" si="15"/>
        <v>0.17</v>
      </c>
      <c r="T258" s="56">
        <f t="shared" si="16"/>
        <v>0</v>
      </c>
    </row>
    <row r="259" spans="12:20" x14ac:dyDescent="0.2">
      <c r="L259" s="177"/>
      <c r="M259" s="185"/>
      <c r="N259" s="246"/>
      <c r="O259" s="186"/>
      <c r="P259" s="281"/>
      <c r="Q259" s="43"/>
      <c r="S259" s="273">
        <f t="shared" si="15"/>
        <v>0.17</v>
      </c>
      <c r="T259" s="56">
        <f t="shared" si="16"/>
        <v>0</v>
      </c>
    </row>
    <row r="260" spans="12:20" x14ac:dyDescent="0.2">
      <c r="L260" s="177"/>
      <c r="M260" s="185"/>
      <c r="N260" s="246"/>
      <c r="O260" s="186"/>
      <c r="P260" s="281"/>
      <c r="Q260" s="43"/>
      <c r="S260" s="273">
        <f t="shared" si="15"/>
        <v>0.17</v>
      </c>
      <c r="T260" s="56">
        <f t="shared" si="16"/>
        <v>0</v>
      </c>
    </row>
    <row r="261" spans="12:20" x14ac:dyDescent="0.2">
      <c r="L261" s="177"/>
      <c r="M261" s="185"/>
      <c r="N261" s="246"/>
      <c r="O261" s="186"/>
      <c r="P261" s="281"/>
      <c r="Q261" s="43"/>
      <c r="S261" s="273">
        <f t="shared" si="15"/>
        <v>0.17</v>
      </c>
      <c r="T261" s="56">
        <f t="shared" si="16"/>
        <v>0</v>
      </c>
    </row>
    <row r="262" spans="12:20" x14ac:dyDescent="0.2">
      <c r="L262" s="177"/>
      <c r="M262" s="185"/>
      <c r="N262" s="246"/>
      <c r="O262" s="186"/>
      <c r="P262" s="281"/>
      <c r="Q262" s="43"/>
      <c r="S262" s="273">
        <f t="shared" si="15"/>
        <v>0.17</v>
      </c>
      <c r="T262" s="56">
        <f t="shared" si="16"/>
        <v>0</v>
      </c>
    </row>
    <row r="263" spans="12:20" x14ac:dyDescent="0.2">
      <c r="L263" s="177"/>
      <c r="M263" s="185"/>
      <c r="N263" s="246"/>
      <c r="O263" s="186"/>
      <c r="P263" s="281"/>
      <c r="Q263" s="43"/>
      <c r="S263" s="273">
        <f t="shared" si="15"/>
        <v>0.17</v>
      </c>
      <c r="T263" s="56">
        <f t="shared" si="16"/>
        <v>0</v>
      </c>
    </row>
    <row r="264" spans="12:20" x14ac:dyDescent="0.2">
      <c r="L264" s="177"/>
      <c r="M264" s="185"/>
      <c r="N264" s="246"/>
      <c r="O264" s="186"/>
      <c r="P264" s="281"/>
      <c r="Q264" s="43"/>
      <c r="S264" s="273">
        <f t="shared" si="15"/>
        <v>0.17</v>
      </c>
      <c r="T264" s="56">
        <f t="shared" si="16"/>
        <v>0</v>
      </c>
    </row>
    <row r="265" spans="12:20" x14ac:dyDescent="0.2">
      <c r="L265" s="177"/>
      <c r="M265" s="185"/>
      <c r="N265" s="246"/>
      <c r="O265" s="186"/>
      <c r="P265" s="281"/>
      <c r="Q265" s="43"/>
      <c r="S265" s="273">
        <f t="shared" si="15"/>
        <v>0.17</v>
      </c>
      <c r="T265" s="56">
        <f t="shared" si="16"/>
        <v>0</v>
      </c>
    </row>
    <row r="266" spans="12:20" x14ac:dyDescent="0.2">
      <c r="L266" s="177"/>
      <c r="M266" s="185"/>
      <c r="N266" s="246"/>
      <c r="O266" s="186"/>
      <c r="P266" s="281"/>
      <c r="Q266" s="43"/>
      <c r="S266" s="273">
        <f t="shared" si="15"/>
        <v>0.17</v>
      </c>
      <c r="T266" s="56">
        <f t="shared" si="16"/>
        <v>0</v>
      </c>
    </row>
    <row r="267" spans="12:20" x14ac:dyDescent="0.2">
      <c r="L267" s="177"/>
      <c r="M267" s="185"/>
      <c r="N267" s="246"/>
      <c r="O267" s="186"/>
      <c r="P267" s="281"/>
      <c r="Q267" s="43"/>
      <c r="S267" s="273">
        <f t="shared" ref="S267:S298" si="17">$AG$2</f>
        <v>0.17</v>
      </c>
      <c r="T267" s="56">
        <f t="shared" ref="T267:T298" si="18">IF(M267=$AC$10,N267-N267/(1+S267),0)</f>
        <v>0</v>
      </c>
    </row>
    <row r="268" spans="12:20" x14ac:dyDescent="0.2">
      <c r="L268" s="177"/>
      <c r="M268" s="185"/>
      <c r="N268" s="246"/>
      <c r="O268" s="186"/>
      <c r="P268" s="281"/>
      <c r="Q268" s="43"/>
      <c r="S268" s="273">
        <f t="shared" si="17"/>
        <v>0.17</v>
      </c>
      <c r="T268" s="56">
        <f t="shared" si="18"/>
        <v>0</v>
      </c>
    </row>
    <row r="269" spans="12:20" x14ac:dyDescent="0.2">
      <c r="L269" s="177"/>
      <c r="M269" s="185"/>
      <c r="N269" s="246"/>
      <c r="O269" s="186"/>
      <c r="P269" s="281"/>
      <c r="Q269" s="43"/>
      <c r="S269" s="273">
        <f t="shared" si="17"/>
        <v>0.17</v>
      </c>
      <c r="T269" s="56">
        <f t="shared" si="18"/>
        <v>0</v>
      </c>
    </row>
    <row r="270" spans="12:20" x14ac:dyDescent="0.2">
      <c r="L270" s="177"/>
      <c r="M270" s="185"/>
      <c r="N270" s="246"/>
      <c r="O270" s="186"/>
      <c r="P270" s="281"/>
      <c r="Q270" s="43"/>
      <c r="S270" s="273">
        <f t="shared" si="17"/>
        <v>0.17</v>
      </c>
      <c r="T270" s="56">
        <f t="shared" si="18"/>
        <v>0</v>
      </c>
    </row>
    <row r="271" spans="12:20" x14ac:dyDescent="0.2">
      <c r="L271" s="177"/>
      <c r="M271" s="185"/>
      <c r="N271" s="246"/>
      <c r="O271" s="186"/>
      <c r="P271" s="281"/>
      <c r="Q271" s="43"/>
      <c r="S271" s="273">
        <f t="shared" si="17"/>
        <v>0.17</v>
      </c>
      <c r="T271" s="56">
        <f t="shared" si="18"/>
        <v>0</v>
      </c>
    </row>
    <row r="272" spans="12:20" x14ac:dyDescent="0.2">
      <c r="L272" s="177"/>
      <c r="M272" s="185"/>
      <c r="N272" s="246"/>
      <c r="O272" s="186"/>
      <c r="P272" s="281"/>
      <c r="Q272" s="43"/>
      <c r="S272" s="273">
        <f t="shared" si="17"/>
        <v>0.17</v>
      </c>
      <c r="T272" s="56">
        <f t="shared" si="18"/>
        <v>0</v>
      </c>
    </row>
    <row r="273" spans="12:20" x14ac:dyDescent="0.2">
      <c r="L273" s="177"/>
      <c r="M273" s="185"/>
      <c r="N273" s="246"/>
      <c r="O273" s="186"/>
      <c r="P273" s="281"/>
      <c r="Q273" s="43"/>
      <c r="S273" s="273">
        <f t="shared" si="17"/>
        <v>0.17</v>
      </c>
      <c r="T273" s="56">
        <f t="shared" si="18"/>
        <v>0</v>
      </c>
    </row>
    <row r="274" spans="12:20" x14ac:dyDescent="0.2">
      <c r="L274" s="177"/>
      <c r="M274" s="185"/>
      <c r="N274" s="246"/>
      <c r="O274" s="186"/>
      <c r="P274" s="281"/>
      <c r="Q274" s="43"/>
      <c r="S274" s="273">
        <f t="shared" si="17"/>
        <v>0.17</v>
      </c>
      <c r="T274" s="56">
        <f t="shared" si="18"/>
        <v>0</v>
      </c>
    </row>
    <row r="275" spans="12:20" x14ac:dyDescent="0.2">
      <c r="L275" s="177"/>
      <c r="M275" s="185"/>
      <c r="N275" s="246"/>
      <c r="O275" s="186"/>
      <c r="P275" s="281"/>
      <c r="Q275" s="43"/>
      <c r="S275" s="273">
        <f t="shared" si="17"/>
        <v>0.17</v>
      </c>
      <c r="T275" s="56">
        <f t="shared" si="18"/>
        <v>0</v>
      </c>
    </row>
    <row r="276" spans="12:20" x14ac:dyDescent="0.2">
      <c r="L276" s="177"/>
      <c r="M276" s="185"/>
      <c r="N276" s="246"/>
      <c r="O276" s="186"/>
      <c r="P276" s="281"/>
      <c r="Q276" s="43"/>
      <c r="S276" s="273">
        <f t="shared" si="17"/>
        <v>0.17</v>
      </c>
      <c r="T276" s="56">
        <f t="shared" si="18"/>
        <v>0</v>
      </c>
    </row>
    <row r="277" spans="12:20" x14ac:dyDescent="0.2">
      <c r="L277" s="177"/>
      <c r="M277" s="185"/>
      <c r="N277" s="246"/>
      <c r="O277" s="186"/>
      <c r="P277" s="281"/>
      <c r="Q277" s="43"/>
      <c r="S277" s="273">
        <f t="shared" si="17"/>
        <v>0.17</v>
      </c>
      <c r="T277" s="56">
        <f t="shared" si="18"/>
        <v>0</v>
      </c>
    </row>
    <row r="278" spans="12:20" x14ac:dyDescent="0.2">
      <c r="L278" s="177"/>
      <c r="M278" s="185"/>
      <c r="N278" s="246"/>
      <c r="O278" s="186"/>
      <c r="P278" s="281"/>
      <c r="Q278" s="43"/>
      <c r="S278" s="273">
        <f t="shared" si="17"/>
        <v>0.17</v>
      </c>
      <c r="T278" s="56">
        <f t="shared" si="18"/>
        <v>0</v>
      </c>
    </row>
    <row r="279" spans="12:20" x14ac:dyDescent="0.2">
      <c r="L279" s="177"/>
      <c r="M279" s="185"/>
      <c r="N279" s="246"/>
      <c r="O279" s="186"/>
      <c r="P279" s="281"/>
      <c r="Q279" s="43"/>
      <c r="S279" s="273">
        <f t="shared" si="17"/>
        <v>0.17</v>
      </c>
      <c r="T279" s="56">
        <f t="shared" si="18"/>
        <v>0</v>
      </c>
    </row>
    <row r="280" spans="12:20" x14ac:dyDescent="0.2">
      <c r="L280" s="177"/>
      <c r="M280" s="185"/>
      <c r="N280" s="246"/>
      <c r="O280" s="186"/>
      <c r="P280" s="281"/>
      <c r="Q280" s="43"/>
      <c r="S280" s="273">
        <f t="shared" si="17"/>
        <v>0.17</v>
      </c>
      <c r="T280" s="56">
        <f t="shared" si="18"/>
        <v>0</v>
      </c>
    </row>
    <row r="281" spans="12:20" x14ac:dyDescent="0.2">
      <c r="L281" s="177"/>
      <c r="M281" s="185"/>
      <c r="N281" s="246"/>
      <c r="O281" s="186"/>
      <c r="P281" s="281"/>
      <c r="Q281" s="43"/>
      <c r="S281" s="273">
        <f t="shared" si="17"/>
        <v>0.17</v>
      </c>
      <c r="T281" s="56">
        <f t="shared" si="18"/>
        <v>0</v>
      </c>
    </row>
    <row r="282" spans="12:20" x14ac:dyDescent="0.2">
      <c r="L282" s="177"/>
      <c r="M282" s="185"/>
      <c r="N282" s="246"/>
      <c r="O282" s="186"/>
      <c r="P282" s="281"/>
      <c r="Q282" s="43"/>
      <c r="S282" s="273">
        <f t="shared" si="17"/>
        <v>0.17</v>
      </c>
      <c r="T282" s="56">
        <f t="shared" si="18"/>
        <v>0</v>
      </c>
    </row>
    <row r="283" spans="12:20" x14ac:dyDescent="0.2">
      <c r="L283" s="177"/>
      <c r="M283" s="185"/>
      <c r="N283" s="246"/>
      <c r="O283" s="186"/>
      <c r="P283" s="281"/>
      <c r="Q283" s="43"/>
      <c r="S283" s="273">
        <f t="shared" si="17"/>
        <v>0.17</v>
      </c>
      <c r="T283" s="56">
        <f t="shared" si="18"/>
        <v>0</v>
      </c>
    </row>
    <row r="284" spans="12:20" x14ac:dyDescent="0.2">
      <c r="L284" s="177"/>
      <c r="M284" s="185"/>
      <c r="N284" s="246"/>
      <c r="O284" s="186"/>
      <c r="P284" s="281"/>
      <c r="Q284" s="43"/>
      <c r="S284" s="273">
        <f t="shared" si="17"/>
        <v>0.17</v>
      </c>
      <c r="T284" s="56">
        <f t="shared" si="18"/>
        <v>0</v>
      </c>
    </row>
    <row r="285" spans="12:20" x14ac:dyDescent="0.2">
      <c r="L285" s="177"/>
      <c r="M285" s="185"/>
      <c r="N285" s="246"/>
      <c r="O285" s="186"/>
      <c r="P285" s="281"/>
      <c r="Q285" s="43"/>
      <c r="S285" s="273">
        <f t="shared" si="17"/>
        <v>0.17</v>
      </c>
      <c r="T285" s="56">
        <f t="shared" si="18"/>
        <v>0</v>
      </c>
    </row>
    <row r="286" spans="12:20" x14ac:dyDescent="0.2">
      <c r="L286" s="177"/>
      <c r="M286" s="185"/>
      <c r="N286" s="246"/>
      <c r="O286" s="186"/>
      <c r="P286" s="281"/>
      <c r="Q286" s="43"/>
      <c r="S286" s="273">
        <f t="shared" si="17"/>
        <v>0.17</v>
      </c>
      <c r="T286" s="56">
        <f t="shared" si="18"/>
        <v>0</v>
      </c>
    </row>
    <row r="287" spans="12:20" x14ac:dyDescent="0.2">
      <c r="L287" s="177"/>
      <c r="M287" s="185"/>
      <c r="N287" s="246"/>
      <c r="O287" s="186"/>
      <c r="P287" s="281"/>
      <c r="Q287" s="43"/>
      <c r="S287" s="273">
        <f t="shared" si="17"/>
        <v>0.17</v>
      </c>
      <c r="T287" s="56">
        <f t="shared" si="18"/>
        <v>0</v>
      </c>
    </row>
    <row r="288" spans="12:20" x14ac:dyDescent="0.2">
      <c r="L288" s="177"/>
      <c r="M288" s="185"/>
      <c r="N288" s="246"/>
      <c r="O288" s="186"/>
      <c r="P288" s="281"/>
      <c r="Q288" s="43"/>
      <c r="S288" s="273">
        <f t="shared" si="17"/>
        <v>0.17</v>
      </c>
      <c r="T288" s="56">
        <f t="shared" si="18"/>
        <v>0</v>
      </c>
    </row>
    <row r="289" spans="12:20" x14ac:dyDescent="0.2">
      <c r="L289" s="177"/>
      <c r="M289" s="185"/>
      <c r="N289" s="246"/>
      <c r="O289" s="186"/>
      <c r="P289" s="281"/>
      <c r="Q289" s="43"/>
      <c r="S289" s="273">
        <f t="shared" si="17"/>
        <v>0.17</v>
      </c>
      <c r="T289" s="56">
        <f t="shared" si="18"/>
        <v>0</v>
      </c>
    </row>
    <row r="290" spans="12:20" x14ac:dyDescent="0.2">
      <c r="L290" s="177"/>
      <c r="M290" s="185"/>
      <c r="N290" s="246"/>
      <c r="O290" s="186"/>
      <c r="P290" s="281"/>
      <c r="Q290" s="43"/>
      <c r="S290" s="273">
        <f t="shared" si="17"/>
        <v>0.17</v>
      </c>
      <c r="T290" s="56">
        <f t="shared" si="18"/>
        <v>0</v>
      </c>
    </row>
    <row r="291" spans="12:20" x14ac:dyDescent="0.2">
      <c r="L291" s="177"/>
      <c r="M291" s="185"/>
      <c r="N291" s="246"/>
      <c r="O291" s="186"/>
      <c r="P291" s="281"/>
      <c r="Q291" s="43"/>
      <c r="S291" s="273">
        <f t="shared" si="17"/>
        <v>0.17</v>
      </c>
      <c r="T291" s="56">
        <f t="shared" si="18"/>
        <v>0</v>
      </c>
    </row>
    <row r="292" spans="12:20" x14ac:dyDescent="0.2">
      <c r="L292" s="177"/>
      <c r="M292" s="185"/>
      <c r="N292" s="246"/>
      <c r="O292" s="186"/>
      <c r="P292" s="281"/>
      <c r="Q292" s="43"/>
      <c r="S292" s="273">
        <f t="shared" si="17"/>
        <v>0.17</v>
      </c>
      <c r="T292" s="56">
        <f t="shared" si="18"/>
        <v>0</v>
      </c>
    </row>
    <row r="293" spans="12:20" x14ac:dyDescent="0.2">
      <c r="L293" s="177"/>
      <c r="M293" s="185"/>
      <c r="N293" s="246"/>
      <c r="O293" s="186"/>
      <c r="P293" s="281"/>
      <c r="Q293" s="43"/>
      <c r="S293" s="273">
        <f t="shared" si="17"/>
        <v>0.17</v>
      </c>
      <c r="T293" s="56">
        <f t="shared" si="18"/>
        <v>0</v>
      </c>
    </row>
    <row r="294" spans="12:20" x14ac:dyDescent="0.2">
      <c r="L294" s="177"/>
      <c r="M294" s="185"/>
      <c r="N294" s="246"/>
      <c r="O294" s="186"/>
      <c r="P294" s="281"/>
      <c r="Q294" s="43"/>
      <c r="S294" s="273">
        <f t="shared" si="17"/>
        <v>0.17</v>
      </c>
      <c r="T294" s="56">
        <f t="shared" si="18"/>
        <v>0</v>
      </c>
    </row>
    <row r="295" spans="12:20" x14ac:dyDescent="0.2">
      <c r="L295" s="177"/>
      <c r="M295" s="185"/>
      <c r="N295" s="246"/>
      <c r="O295" s="186"/>
      <c r="P295" s="281"/>
      <c r="Q295" s="43"/>
      <c r="S295" s="273">
        <f t="shared" si="17"/>
        <v>0.17</v>
      </c>
      <c r="T295" s="56">
        <f t="shared" si="18"/>
        <v>0</v>
      </c>
    </row>
    <row r="296" spans="12:20" x14ac:dyDescent="0.2">
      <c r="L296" s="177"/>
      <c r="M296" s="185"/>
      <c r="N296" s="246"/>
      <c r="O296" s="186"/>
      <c r="P296" s="281"/>
      <c r="Q296" s="43"/>
      <c r="S296" s="273">
        <f t="shared" si="17"/>
        <v>0.17</v>
      </c>
      <c r="T296" s="56">
        <f t="shared" si="18"/>
        <v>0</v>
      </c>
    </row>
    <row r="297" spans="12:20" x14ac:dyDescent="0.2">
      <c r="L297" s="177"/>
      <c r="M297" s="185"/>
      <c r="N297" s="246"/>
      <c r="O297" s="186"/>
      <c r="P297" s="281"/>
      <c r="Q297" s="43"/>
      <c r="S297" s="273">
        <f t="shared" si="17"/>
        <v>0.17</v>
      </c>
      <c r="T297" s="56">
        <f t="shared" si="18"/>
        <v>0</v>
      </c>
    </row>
    <row r="298" spans="12:20" ht="15" thickBot="1" x14ac:dyDescent="0.25">
      <c r="L298" s="189"/>
      <c r="M298" s="190"/>
      <c r="N298" s="247"/>
      <c r="O298" s="190"/>
      <c r="P298" s="282"/>
      <c r="Q298" s="43"/>
      <c r="S298" s="273">
        <f t="shared" si="17"/>
        <v>0.17</v>
      </c>
      <c r="T298" s="56">
        <f t="shared" si="18"/>
        <v>0</v>
      </c>
    </row>
    <row r="299" spans="12:20" ht="15.75" x14ac:dyDescent="0.2">
      <c r="L299" s="10"/>
      <c r="M299" s="15"/>
      <c r="N299" s="15"/>
      <c r="O299" s="38"/>
      <c r="P299" s="38"/>
      <c r="Q299" s="38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I11:I44">
    <cfRule type="expression" dxfId="72" priority="10" stopIfTrue="1">
      <formula>$C$6=$AF$1</formula>
    </cfRule>
  </conditionalFormatting>
  <conditionalFormatting sqref="L11:Q298">
    <cfRule type="expression" dxfId="71" priority="9" stopIfTrue="1">
      <formula>$M11=$AC$10</formula>
    </cfRule>
  </conditionalFormatting>
  <conditionalFormatting sqref="M5:N7">
    <cfRule type="expression" dxfId="70" priority="8" stopIfTrue="1">
      <formula>$C$6=$AF$1</formula>
    </cfRule>
  </conditionalFormatting>
  <conditionalFormatting sqref="H2:H3 H6:H7">
    <cfRule type="cellIs" dxfId="69" priority="6" stopIfTrue="1" operator="lessThan">
      <formula>0</formula>
    </cfRule>
    <cfRule type="cellIs" dxfId="68" priority="7" stopIfTrue="1" operator="greaterThan">
      <formula>0</formula>
    </cfRule>
  </conditionalFormatting>
  <conditionalFormatting sqref="E11:E44">
    <cfRule type="cellIs" dxfId="67" priority="4" stopIfTrue="1" operator="equal">
      <formula>$AD$2</formula>
    </cfRule>
  </conditionalFormatting>
  <conditionalFormatting sqref="D11:D44">
    <cfRule type="cellIs" dxfId="66" priority="3" stopIfTrue="1" operator="equal">
      <formula>$AE$1</formula>
    </cfRule>
  </conditionalFormatting>
  <conditionalFormatting sqref="J7">
    <cfRule type="cellIs" dxfId="65" priority="1" stopIfTrue="1" operator="lessThan">
      <formula>0</formula>
    </cfRule>
    <cfRule type="cellIs" dxfId="64" priority="2" stopIfTrue="1" operator="greaterThan">
      <formula>0</formula>
    </cfRule>
  </conditionalFormatting>
  <dataValidations count="7">
    <dataValidation type="custom" showInputMessage="1" showErrorMessage="1" error="חובה למלא את שם הסעיף לפני מילוי הסכום" sqref="N11:N298">
      <formula1>ISTEXT(M11)</formula1>
    </dataValidation>
    <dataValidation type="list" allowBlank="1" showInputMessage="1" showErrorMessage="1" sqref="U13:U48 E11:E44">
      <formula1>$AD$1:$AD$2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>
      <formula1>C26&lt;2500</formula1>
    </dataValidation>
    <dataValidation type="list" allowBlank="1" showInputMessage="1" showErrorMessage="1" sqref="C7 D11:D44">
      <formula1>$AE$1:$AE$2</formula1>
    </dataValidation>
    <dataValidation type="list" allowBlank="1" showInputMessage="1" showErrorMessage="1" sqref="C6">
      <formula1>$AF$1:$AF$2</formula1>
    </dataValidation>
    <dataValidation type="list" allowBlank="1" showInputMessage="1" sqref="O11:O298">
      <formula1>$AC$1:$AC$5</formula1>
    </dataValidation>
    <dataValidation type="list" showInputMessage="1" showErrorMessage="1" sqref="M11:M298">
      <formula1>$AC$10:$AC$44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125" defaultRowHeight="14.25" x14ac:dyDescent="0.2"/>
  <cols>
    <col min="1" max="1" width="1.125" style="1" customWidth="1"/>
    <col min="2" max="2" width="29" style="1" customWidth="1"/>
    <col min="3" max="3" width="9.375" style="1" customWidth="1"/>
    <col min="4" max="5" width="10" style="1" customWidth="1"/>
    <col min="6" max="6" width="11.625" style="1" hidden="1" customWidth="1"/>
    <col min="7" max="8" width="10" style="1" customWidth="1"/>
    <col min="9" max="9" width="6.125" style="1" customWidth="1"/>
    <col min="10" max="10" width="10.75" style="1" customWidth="1"/>
    <col min="11" max="11" width="2.875" style="1" customWidth="1"/>
    <col min="12" max="12" width="3.75" style="1" customWidth="1"/>
    <col min="13" max="13" width="31.625" style="1" customWidth="1"/>
    <col min="14" max="14" width="9.875" style="1" customWidth="1"/>
    <col min="15" max="15" width="10.125" style="2" customWidth="1"/>
    <col min="16" max="16" width="38.25" style="2" customWidth="1"/>
    <col min="17" max="17" width="11.625" style="20" customWidth="1"/>
    <col min="18" max="18" width="5.875" style="1" hidden="1" customWidth="1"/>
    <col min="19" max="19" width="9.875" style="1" hidden="1" customWidth="1"/>
    <col min="20" max="20" width="11.75" style="1" hidden="1" customWidth="1"/>
    <col min="21" max="21" width="9.125" style="1" hidden="1" customWidth="1"/>
    <col min="22" max="22" width="15.375" style="1" hidden="1" customWidth="1"/>
    <col min="23" max="23" width="10.25" style="1" hidden="1" customWidth="1"/>
    <col min="24" max="24" width="13.125" style="1" customWidth="1"/>
    <col min="25" max="25" width="14.625" style="1" customWidth="1"/>
    <col min="26" max="26" width="9.125" style="1"/>
    <col min="27" max="27" width="0" style="1" hidden="1" customWidth="1"/>
    <col min="28" max="28" width="9.125" style="1" hidden="1" customWidth="1"/>
    <col min="29" max="36" width="9.125" style="56" hidden="1" customWidth="1"/>
    <col min="37" max="37" width="9.125" style="1" hidden="1" customWidth="1"/>
    <col min="38" max="39" width="0" style="1" hidden="1" customWidth="1"/>
    <col min="40" max="40" width="10.625" style="1" hidden="1" customWidth="1"/>
    <col min="41" max="16384" width="9.125" style="1"/>
  </cols>
  <sheetData>
    <row r="1" spans="1:40" ht="10.5" customHeight="1" thickBot="1" x14ac:dyDescent="0.25">
      <c r="A1" s="10"/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2"/>
      <c r="P1" s="12"/>
      <c r="R1" s="10"/>
      <c r="AC1" s="56" t="s">
        <v>57</v>
      </c>
      <c r="AD1" s="56" t="s">
        <v>153</v>
      </c>
      <c r="AE1" s="56" t="s">
        <v>63</v>
      </c>
      <c r="AF1" s="56" t="s">
        <v>36</v>
      </c>
      <c r="AG1" s="57" t="s">
        <v>84</v>
      </c>
    </row>
    <row r="2" spans="1:40" ht="15.75" customHeight="1" x14ac:dyDescent="0.3">
      <c r="A2" s="10"/>
      <c r="B2" s="97" t="s">
        <v>27</v>
      </c>
      <c r="C2" s="255">
        <f>'שיקוף לעסק'!C2</f>
        <v>0</v>
      </c>
      <c r="D2" s="317"/>
      <c r="E2" s="453" t="s">
        <v>15</v>
      </c>
      <c r="F2" s="454"/>
      <c r="G2" s="455"/>
      <c r="H2" s="319">
        <f>N4-N5-N2</f>
        <v>0</v>
      </c>
      <c r="I2" s="10"/>
      <c r="J2" s="10"/>
      <c r="K2" s="39"/>
      <c r="L2" s="29"/>
      <c r="M2" s="286" t="s">
        <v>49</v>
      </c>
      <c r="N2" s="287">
        <f>SUMIF(D11:D44,AE1,H11:H44)+SUMIF(D11:D44,AE2,F11:F44)</f>
        <v>0</v>
      </c>
      <c r="O2" s="20"/>
      <c r="P2" s="101"/>
      <c r="R2" s="10"/>
      <c r="AC2" s="56" t="s">
        <v>78</v>
      </c>
      <c r="AD2" s="56" t="s">
        <v>154</v>
      </c>
      <c r="AE2" s="56" t="s">
        <v>64</v>
      </c>
      <c r="AF2" s="56" t="s">
        <v>37</v>
      </c>
      <c r="AG2" s="58">
        <f>IF(C6=AF2,'שיעורי מס'!D5,0)</f>
        <v>0.17</v>
      </c>
    </row>
    <row r="3" spans="1:40" ht="15.75" customHeight="1" x14ac:dyDescent="0.3">
      <c r="A3" s="10"/>
      <c r="B3" s="98" t="s">
        <v>25</v>
      </c>
      <c r="C3" s="256">
        <f>מאי!C3</f>
        <v>0</v>
      </c>
      <c r="D3" s="317"/>
      <c r="E3" s="456" t="s">
        <v>61</v>
      </c>
      <c r="F3" s="457"/>
      <c r="G3" s="458"/>
      <c r="H3" s="320">
        <f>N4-N5-N3</f>
        <v>0</v>
      </c>
      <c r="I3" s="10"/>
      <c r="J3" s="10"/>
      <c r="K3" s="40"/>
      <c r="L3" s="30"/>
      <c r="M3" s="47" t="s">
        <v>149</v>
      </c>
      <c r="N3" s="48">
        <f>H45</f>
        <v>0</v>
      </c>
      <c r="O3" s="20"/>
      <c r="P3" s="102"/>
      <c r="R3" s="10"/>
      <c r="AC3" s="56" t="s">
        <v>79</v>
      </c>
    </row>
    <row r="4" spans="1:40" ht="15.75" customHeight="1" thickBot="1" x14ac:dyDescent="0.3">
      <c r="A4" s="10"/>
      <c r="B4" s="98" t="s">
        <v>39</v>
      </c>
      <c r="C4" s="272" t="str">
        <f>TEXT(DATE(2000,MOD((VLOOKUP(מאי!C4,ינו!V11:W22,2,)+1),12),1),"mmmm")</f>
        <v>יוני</v>
      </c>
      <c r="D4" s="325"/>
      <c r="E4" s="459" t="s">
        <v>16</v>
      </c>
      <c r="F4" s="460"/>
      <c r="G4" s="461"/>
      <c r="H4" s="321">
        <f>AJ23</f>
        <v>0</v>
      </c>
      <c r="I4" s="10"/>
      <c r="J4" s="10"/>
      <c r="K4" s="39"/>
      <c r="L4" s="29"/>
      <c r="M4" s="49" t="s">
        <v>48</v>
      </c>
      <c r="N4" s="48">
        <f>SUMIF(M11:M298,AC10,N11:N298)</f>
        <v>0</v>
      </c>
      <c r="O4" s="12"/>
      <c r="P4" s="44"/>
      <c r="Q4" s="35"/>
      <c r="R4" s="10"/>
      <c r="AC4" s="114" t="s">
        <v>80</v>
      </c>
    </row>
    <row r="5" spans="1:40" ht="15.75" customHeight="1" thickBot="1" x14ac:dyDescent="0.3">
      <c r="A5" s="10"/>
      <c r="B5" s="99" t="s">
        <v>26</v>
      </c>
      <c r="C5" s="116">
        <f>מאי!C5</f>
        <v>2.25</v>
      </c>
      <c r="D5" s="199"/>
      <c r="E5" s="462" t="s">
        <v>33</v>
      </c>
      <c r="F5" s="463"/>
      <c r="G5" s="464"/>
      <c r="H5" s="322">
        <f>AJ30</f>
        <v>0</v>
      </c>
      <c r="I5" s="10"/>
      <c r="J5" s="471" t="s">
        <v>158</v>
      </c>
      <c r="K5" s="472"/>
      <c r="L5" s="29"/>
      <c r="M5" s="49" t="s">
        <v>50</v>
      </c>
      <c r="N5" s="48">
        <f>SUM(T11:T298)</f>
        <v>0</v>
      </c>
      <c r="O5" s="12"/>
      <c r="P5" s="206" t="s">
        <v>115</v>
      </c>
      <c r="Q5" s="45"/>
      <c r="R5" s="10"/>
      <c r="AC5" s="114" t="s">
        <v>81</v>
      </c>
    </row>
    <row r="6" spans="1:40" ht="15.75" customHeight="1" thickBot="1" x14ac:dyDescent="0.3">
      <c r="A6" s="10"/>
      <c r="B6" s="99" t="s">
        <v>38</v>
      </c>
      <c r="C6" s="116" t="str">
        <f>מאי!C6</f>
        <v>מורשה</v>
      </c>
      <c r="D6" s="199"/>
      <c r="E6" s="465" t="s">
        <v>17</v>
      </c>
      <c r="F6" s="466"/>
      <c r="G6" s="467"/>
      <c r="H6" s="323">
        <f>H2-H4-H5</f>
        <v>0</v>
      </c>
      <c r="I6" s="10"/>
      <c r="J6" s="473"/>
      <c r="K6" s="474"/>
      <c r="L6" s="22"/>
      <c r="M6" s="50" t="s">
        <v>150</v>
      </c>
      <c r="N6" s="48">
        <f>J45</f>
        <v>0</v>
      </c>
      <c r="P6" s="154" t="s">
        <v>95</v>
      </c>
      <c r="Q6" s="34"/>
      <c r="R6" s="10"/>
    </row>
    <row r="7" spans="1:40" ht="15.75" customHeight="1" thickBot="1" x14ac:dyDescent="0.3">
      <c r="A7" s="10"/>
      <c r="B7" s="100" t="s">
        <v>65</v>
      </c>
      <c r="C7" s="117" t="str">
        <f>מאי!C7</f>
        <v>לא</v>
      </c>
      <c r="D7" s="199"/>
      <c r="E7" s="468" t="s">
        <v>47</v>
      </c>
      <c r="F7" s="469"/>
      <c r="G7" s="470"/>
      <c r="H7" s="323">
        <f>SUMIF(AL11:AL44,1,H11:H44)+SUMIF(AL11:AL44,1,J11:J44)-SUMIF(AM11:AM44,1,C11:C44)+SUMIF(AM11:AM44,1,H11:H44)+SUMIF(AM11:AM44,1,J11:J44)+SUMIF(AN11:AN44,1,C11:C44)</f>
        <v>0</v>
      </c>
      <c r="I7" s="10"/>
      <c r="J7" s="475">
        <f>IF(H6&gt;0,H6+H7,H7)</f>
        <v>0</v>
      </c>
      <c r="K7" s="476"/>
      <c r="L7" s="22"/>
      <c r="M7" s="51" t="s">
        <v>51</v>
      </c>
      <c r="N7" s="52">
        <f>N5-N6</f>
        <v>0</v>
      </c>
      <c r="O7" s="31"/>
      <c r="P7" s="155" t="s">
        <v>113</v>
      </c>
      <c r="Q7" s="31"/>
      <c r="R7" s="10"/>
    </row>
    <row r="8" spans="1:40" ht="5.25" customHeight="1" thickBot="1" x14ac:dyDescent="0.3">
      <c r="A8" s="10"/>
      <c r="B8" s="23"/>
      <c r="C8" s="24"/>
      <c r="D8" s="24"/>
      <c r="E8" s="24"/>
      <c r="F8" s="24"/>
      <c r="G8" s="24"/>
      <c r="H8" s="25"/>
      <c r="I8" s="25"/>
      <c r="J8" s="26"/>
      <c r="K8" s="26"/>
      <c r="L8" s="26"/>
      <c r="M8" s="26"/>
      <c r="N8" s="24"/>
      <c r="O8" s="27"/>
      <c r="P8" s="27"/>
      <c r="Q8" s="42"/>
      <c r="R8" s="10"/>
    </row>
    <row r="9" spans="1:40" ht="35.25" customHeight="1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1" t="s">
        <v>92</v>
      </c>
      <c r="O9" s="110"/>
      <c r="P9" s="12"/>
      <c r="R9" s="10"/>
      <c r="AL9" s="328" t="s">
        <v>159</v>
      </c>
      <c r="AM9" s="56"/>
      <c r="AN9" s="56"/>
    </row>
    <row r="10" spans="1:40" ht="33" customHeight="1" thickBot="1" x14ac:dyDescent="0.3">
      <c r="A10" s="10"/>
      <c r="B10" s="103" t="s">
        <v>1</v>
      </c>
      <c r="C10" s="104" t="s">
        <v>2</v>
      </c>
      <c r="D10" s="79" t="s">
        <v>151</v>
      </c>
      <c r="E10" s="82" t="s">
        <v>152</v>
      </c>
      <c r="F10" s="105" t="s">
        <v>142</v>
      </c>
      <c r="G10" s="106" t="s">
        <v>34</v>
      </c>
      <c r="H10" s="106" t="s">
        <v>62</v>
      </c>
      <c r="I10" s="106" t="str">
        <f>IF(C6=AF1,"[לא לשימוש]","% הכרה למע""מ")</f>
        <v>% הכרה למע"מ</v>
      </c>
      <c r="J10" s="104" t="str">
        <f>IF(C6=AF1,"[לא לשימוש]","מע""מ לקיזוז")</f>
        <v>מע"מ לקיזוז</v>
      </c>
      <c r="K10" s="10"/>
      <c r="L10" s="107" t="s">
        <v>77</v>
      </c>
      <c r="M10" s="108" t="s">
        <v>52</v>
      </c>
      <c r="N10" s="108" t="s">
        <v>2</v>
      </c>
      <c r="O10" s="108" t="s">
        <v>53</v>
      </c>
      <c r="P10" s="109" t="s">
        <v>54</v>
      </c>
      <c r="Q10" s="42"/>
      <c r="S10" s="113" t="s">
        <v>82</v>
      </c>
      <c r="T10" s="113" t="s">
        <v>83</v>
      </c>
      <c r="AC10" s="200" t="s">
        <v>55</v>
      </c>
      <c r="AL10" s="327" t="s">
        <v>155</v>
      </c>
      <c r="AM10" s="327" t="s">
        <v>156</v>
      </c>
      <c r="AN10" s="327" t="s">
        <v>157</v>
      </c>
    </row>
    <row r="11" spans="1:40" ht="15.75" customHeight="1" thickBot="1" x14ac:dyDescent="0.25">
      <c r="A11" s="10"/>
      <c r="B11" s="118" t="str">
        <f>מאי!B11</f>
        <v>שכר דירה</v>
      </c>
      <c r="C11" s="125">
        <f t="shared" ref="C11:C44" si="0">SUMIF($M$11:$M$298,B11,$N$11:$N$298)</f>
        <v>0</v>
      </c>
      <c r="D11" s="335" t="str">
        <f>IF($C$7=מאי!$C$7,מאי!D11,IF($C$7=$AE$2,'שיקוף לעסק'!AA11,'שיקוף לעסק'!AE11))</f>
        <v>לא</v>
      </c>
      <c r="E11" s="330" t="str">
        <f>IF($C$7=מאי!$C$7,מאי!E11,IF($C$7=$AE$2,'שיקוף לעסק'!AB11,'שיקוף לעסק'!AF11))</f>
        <v>עסק</v>
      </c>
      <c r="F11" s="122">
        <f>C11-J11</f>
        <v>0</v>
      </c>
      <c r="G11" s="121">
        <f>IF($C$7=מאי!$C$7,מאי!G11,IF($C$7=$AE$2,'שיקוף לעסק'!AC11,'שיקוף לעסק'!AG11))</f>
        <v>1</v>
      </c>
      <c r="H11" s="123">
        <f>G11*F11</f>
        <v>0</v>
      </c>
      <c r="I11" s="124">
        <f>IF($C$7=מאי!$C$7,מאי!I11,IF($C$7=$AE$2,'שיקוף לעסק'!AD11,'שיקוף לעסק'!AH11))</f>
        <v>1</v>
      </c>
      <c r="J11" s="125">
        <f>I11*(C11-(C11/(1+$AG$2)))</f>
        <v>0</v>
      </c>
      <c r="K11" s="10"/>
      <c r="L11" s="182"/>
      <c r="M11" s="183"/>
      <c r="N11" s="245"/>
      <c r="O11" s="183"/>
      <c r="P11" s="280"/>
      <c r="Q11" s="43"/>
      <c r="S11" s="273">
        <f t="shared" ref="S11:S74" si="1">$AG$2</f>
        <v>0.17</v>
      </c>
      <c r="T11" s="56">
        <f t="shared" ref="T11:T74" si="2">IF(M11=$AC$10,N11-N11/(1+S11),0)</f>
        <v>0</v>
      </c>
      <c r="AC11" s="77" t="str">
        <f>B11</f>
        <v>שכר דירה</v>
      </c>
      <c r="AH11" s="56" t="s">
        <v>85</v>
      </c>
      <c r="AL11" s="299">
        <f t="shared" ref="AL11:AL44" si="3">IF(D11=$AE$1,IF(E11=$AD$2,1,0),0)</f>
        <v>0</v>
      </c>
      <c r="AM11" s="299">
        <f t="shared" ref="AM11:AM44" si="4">IF(D11=$AE$1,IF(E11=$AD$1,1,0),0)</f>
        <v>0</v>
      </c>
      <c r="AN11" s="299">
        <f t="shared" ref="AN11:AN44" si="5">IF(D11=$AE$2,IF(E11=$AD$2,1,0),0)</f>
        <v>0</v>
      </c>
    </row>
    <row r="12" spans="1:40" ht="15.75" customHeight="1" thickBot="1" x14ac:dyDescent="0.3">
      <c r="A12" s="10"/>
      <c r="B12" s="119" t="str">
        <f>מאי!B12</f>
        <v>ארנונה</v>
      </c>
      <c r="C12" s="129">
        <f t="shared" si="0"/>
        <v>0</v>
      </c>
      <c r="D12" s="331" t="str">
        <f>IF($C$7=מאי!$C$7,מאי!D12,IF($C$7=$AE$2,'שיקוף לעסק'!AA12,'שיקוף לעסק'!AE12))</f>
        <v>לא</v>
      </c>
      <c r="E12" s="332" t="str">
        <f>IF($C$7=מאי!$C$7,מאי!E12,IF($C$7=$AE$2,'שיקוף לעסק'!AB12,'שיקוף לעסק'!AF12))</f>
        <v>עסק</v>
      </c>
      <c r="F12" s="126">
        <f t="shared" ref="F12:F44" si="6">C12-J12</f>
        <v>0</v>
      </c>
      <c r="G12" s="127">
        <f>IF($C$7=מאי!$C$7,מאי!G12,IF($C$7=$AE$2,'שיקוף לעסק'!AC12,'שיקוף לעסק'!AG12))</f>
        <v>1</v>
      </c>
      <c r="H12" s="123">
        <f t="shared" ref="H12:H44" si="7">G12*F12</f>
        <v>0</v>
      </c>
      <c r="I12" s="128">
        <f>IF($C$7=מאי!$C$7,מאי!I12,IF($C$7=$AE$2,'שיקוף לעסק'!AD12,'שיקוף לעסק'!AH12))</f>
        <v>0</v>
      </c>
      <c r="J12" s="129">
        <f t="shared" ref="J12:J44" si="8">I12*(C12-(C12/(1+$AG$2)))</f>
        <v>0</v>
      </c>
      <c r="K12" s="10"/>
      <c r="L12" s="184"/>
      <c r="M12" s="185"/>
      <c r="N12" s="246"/>
      <c r="O12" s="186"/>
      <c r="P12" s="281"/>
      <c r="Q12" s="43"/>
      <c r="S12" s="273">
        <f t="shared" si="1"/>
        <v>0.17</v>
      </c>
      <c r="T12" s="56">
        <f t="shared" si="2"/>
        <v>0</v>
      </c>
      <c r="AC12" s="77" t="str">
        <f t="shared" ref="AC12:AC27" si="9">B12</f>
        <v>ארנונה</v>
      </c>
      <c r="AG12" s="60"/>
      <c r="AH12" s="61"/>
      <c r="AI12" s="61"/>
      <c r="AJ12" s="62" t="s">
        <v>22</v>
      </c>
      <c r="AL12" s="299">
        <f t="shared" si="3"/>
        <v>0</v>
      </c>
      <c r="AM12" s="299">
        <f t="shared" si="4"/>
        <v>0</v>
      </c>
      <c r="AN12" s="299">
        <f t="shared" si="5"/>
        <v>0</v>
      </c>
    </row>
    <row r="13" spans="1:40" ht="15.75" customHeight="1" x14ac:dyDescent="0.25">
      <c r="A13" s="10"/>
      <c r="B13" s="119" t="str">
        <f>מאי!B13</f>
        <v>ועד בית</v>
      </c>
      <c r="C13" s="129">
        <f t="shared" si="0"/>
        <v>0</v>
      </c>
      <c r="D13" s="331" t="str">
        <f>IF($C$7=מאי!$C$7,מאי!D13,IF($C$7=$AE$2,'שיקוף לעסק'!AA13,'שיקוף לעסק'!AE13))</f>
        <v>לא</v>
      </c>
      <c r="E13" s="332" t="str">
        <f>IF($C$7=מאי!$C$7,מאי!E13,IF($C$7=$AE$2,'שיקוף לעסק'!AB13,'שיקוף לעסק'!AF13))</f>
        <v>עסק</v>
      </c>
      <c r="F13" s="126">
        <f t="shared" si="6"/>
        <v>0</v>
      </c>
      <c r="G13" s="127">
        <f>IF($C$7=מאי!$C$7,מאי!G13,IF($C$7=$AE$2,'שיקוף לעסק'!AC13,'שיקוף לעסק'!AG13))</f>
        <v>1</v>
      </c>
      <c r="H13" s="123">
        <f t="shared" si="7"/>
        <v>0</v>
      </c>
      <c r="I13" s="128">
        <f>IF($C$7=מאי!$C$7,מאי!I13,IF($C$7=$AE$2,'שיקוף לעסק'!AD13,'שיקוף לעסק'!AH13))</f>
        <v>0</v>
      </c>
      <c r="J13" s="129">
        <f t="shared" si="8"/>
        <v>0</v>
      </c>
      <c r="K13" s="10"/>
      <c r="L13" s="184"/>
      <c r="M13" s="185"/>
      <c r="N13" s="246"/>
      <c r="O13" s="186"/>
      <c r="P13" s="281"/>
      <c r="Q13" s="43"/>
      <c r="R13" s="10"/>
      <c r="S13" s="273">
        <f t="shared" si="1"/>
        <v>0.17</v>
      </c>
      <c r="T13" s="56">
        <f t="shared" si="2"/>
        <v>0</v>
      </c>
      <c r="AC13" s="77" t="str">
        <f t="shared" si="9"/>
        <v>ועד בית</v>
      </c>
      <c r="AG13" s="63"/>
      <c r="AH13" s="64"/>
      <c r="AI13" s="64"/>
      <c r="AJ13" s="65"/>
      <c r="AL13" s="299">
        <f t="shared" si="3"/>
        <v>0</v>
      </c>
      <c r="AM13" s="299">
        <f t="shared" si="4"/>
        <v>0</v>
      </c>
      <c r="AN13" s="299">
        <f t="shared" si="5"/>
        <v>0</v>
      </c>
    </row>
    <row r="14" spans="1:40" ht="15.75" customHeight="1" x14ac:dyDescent="0.25">
      <c r="A14" s="10"/>
      <c r="B14" s="119" t="str">
        <f>מאי!B14</f>
        <v>חשמל</v>
      </c>
      <c r="C14" s="129">
        <f t="shared" si="0"/>
        <v>0</v>
      </c>
      <c r="D14" s="331" t="str">
        <f>IF($C$7=מאי!$C$7,מאי!D14,IF($C$7=$AE$2,'שיקוף לעסק'!AA14,'שיקוף לעסק'!AE14))</f>
        <v>לא</v>
      </c>
      <c r="E14" s="332" t="str">
        <f>IF($C$7=מאי!$C$7,מאי!E14,IF($C$7=$AE$2,'שיקוף לעסק'!AB14,'שיקוף לעסק'!AF14))</f>
        <v>עסק</v>
      </c>
      <c r="F14" s="126">
        <f t="shared" si="6"/>
        <v>0</v>
      </c>
      <c r="G14" s="127">
        <f>IF($C$7=מאי!$C$7,מאי!G14,IF($C$7=$AE$2,'שיקוף לעסק'!AC14,'שיקוף לעסק'!AG14))</f>
        <v>1</v>
      </c>
      <c r="H14" s="123">
        <f t="shared" si="7"/>
        <v>0</v>
      </c>
      <c r="I14" s="128">
        <f>IF($C$7=מאי!$C$7,מאי!I14,IF($C$7=$AE$2,'שיקוף לעסק'!AD14,'שיקוף לעסק'!AH14))</f>
        <v>1</v>
      </c>
      <c r="J14" s="129">
        <f t="shared" si="8"/>
        <v>0</v>
      </c>
      <c r="K14" s="10"/>
      <c r="L14" s="187"/>
      <c r="M14" s="185"/>
      <c r="N14" s="246"/>
      <c r="O14" s="185"/>
      <c r="P14" s="281"/>
      <c r="Q14" s="43"/>
      <c r="R14" s="10"/>
      <c r="S14" s="273">
        <f t="shared" si="1"/>
        <v>0.17</v>
      </c>
      <c r="T14" s="56">
        <f t="shared" si="2"/>
        <v>0</v>
      </c>
      <c r="AC14" s="77" t="str">
        <f t="shared" si="9"/>
        <v>חשמל</v>
      </c>
      <c r="AG14" s="63"/>
      <c r="AH14" s="64"/>
      <c r="AI14" s="66"/>
      <c r="AJ14" s="65">
        <f>IF($H$3&gt;='שיעורי מס'!B10,'שיעורי מס'!D10*'שיעורי מס'!C10,IF($H$3&lt;='שיעורי מס'!B9,0,'שיעורי מס'!D10*($H$3-'שיעורי מס'!B9)))</f>
        <v>0</v>
      </c>
      <c r="AL14" s="299">
        <f t="shared" si="3"/>
        <v>0</v>
      </c>
      <c r="AM14" s="299">
        <f t="shared" si="4"/>
        <v>0</v>
      </c>
      <c r="AN14" s="299">
        <f t="shared" si="5"/>
        <v>0</v>
      </c>
    </row>
    <row r="15" spans="1:40" ht="15.75" customHeight="1" x14ac:dyDescent="0.25">
      <c r="A15" s="10"/>
      <c r="B15" s="119" t="str">
        <f>מאי!B15</f>
        <v>מים</v>
      </c>
      <c r="C15" s="129">
        <f t="shared" si="0"/>
        <v>0</v>
      </c>
      <c r="D15" s="331" t="str">
        <f>IF($C$7=מאי!$C$7,מאי!D15,IF($C$7=$AE$2,'שיקוף לעסק'!AA15,'שיקוף לעסק'!AE15))</f>
        <v>לא</v>
      </c>
      <c r="E15" s="332" t="str">
        <f>IF($C$7=מאי!$C$7,מאי!E15,IF($C$7=$AE$2,'שיקוף לעסק'!AB15,'שיקוף לעסק'!AF15))</f>
        <v>עסק</v>
      </c>
      <c r="F15" s="126">
        <f t="shared" si="6"/>
        <v>0</v>
      </c>
      <c r="G15" s="127">
        <f>IF($C$7=מאי!$C$7,מאי!G15,IF($C$7=$AE$2,'שיקוף לעסק'!AC15,'שיקוף לעסק'!AG15))</f>
        <v>1</v>
      </c>
      <c r="H15" s="123">
        <f t="shared" si="7"/>
        <v>0</v>
      </c>
      <c r="I15" s="128">
        <f>IF($C$7=מאי!$C$7,מאי!I15,IF($C$7=$AE$2,'שיקוף לעסק'!AD15,'שיקוף לעסק'!AH15))</f>
        <v>1</v>
      </c>
      <c r="J15" s="129">
        <f t="shared" si="8"/>
        <v>0</v>
      </c>
      <c r="K15" s="10"/>
      <c r="L15" s="177"/>
      <c r="M15" s="185"/>
      <c r="N15" s="246"/>
      <c r="O15" s="186"/>
      <c r="P15" s="281"/>
      <c r="Q15" s="43"/>
      <c r="R15" s="10"/>
      <c r="S15" s="273">
        <f t="shared" si="1"/>
        <v>0.17</v>
      </c>
      <c r="T15" s="56">
        <f t="shared" si="2"/>
        <v>0</v>
      </c>
      <c r="AC15" s="77" t="str">
        <f t="shared" si="9"/>
        <v>מים</v>
      </c>
      <c r="AG15" s="63"/>
      <c r="AH15" s="64"/>
      <c r="AI15" s="66"/>
      <c r="AJ15" s="65">
        <f>IF($H$3&gt;='שיעורי מס'!B11,'שיעורי מס'!D11*'שיעורי מס'!C11,IF($H$3&lt;='שיעורי מס'!B10,0,'שיעורי מס'!D11*($H$3-'שיעורי מס'!B10)))</f>
        <v>0</v>
      </c>
      <c r="AL15" s="299">
        <f t="shared" si="3"/>
        <v>0</v>
      </c>
      <c r="AM15" s="299">
        <f t="shared" si="4"/>
        <v>0</v>
      </c>
      <c r="AN15" s="299">
        <f t="shared" si="5"/>
        <v>0</v>
      </c>
    </row>
    <row r="16" spans="1:40" ht="15.75" customHeight="1" x14ac:dyDescent="0.25">
      <c r="A16" s="10"/>
      <c r="B16" s="119" t="str">
        <f>מאי!B16</f>
        <v>טלפון ואינטרנט</v>
      </c>
      <c r="C16" s="129">
        <f t="shared" si="0"/>
        <v>0</v>
      </c>
      <c r="D16" s="331" t="str">
        <f>IF($C$7=מאי!$C$7,מאי!D16,IF($C$7=$AE$2,'שיקוף לעסק'!AA16,'שיקוף לעסק'!AE16))</f>
        <v>לא</v>
      </c>
      <c r="E16" s="332" t="str">
        <f>IF($C$7=מאי!$C$7,מאי!E16,IF($C$7=$AE$2,'שיקוף לעסק'!AB16,'שיקוף לעסק'!AF16))</f>
        <v>עסק</v>
      </c>
      <c r="F16" s="126">
        <f t="shared" si="6"/>
        <v>0</v>
      </c>
      <c r="G16" s="127">
        <f>IF($C$7=מאי!$C$7,מאי!G16,IF($C$7=$AE$2,'שיקוף לעסק'!AC16,'שיקוף לעסק'!AG16))</f>
        <v>1</v>
      </c>
      <c r="H16" s="123">
        <f t="shared" si="7"/>
        <v>0</v>
      </c>
      <c r="I16" s="128">
        <f>IF($C$7=מאי!$C$7,מאי!I16,IF($C$7=$AE$2,'שיקוף לעסק'!AD16,'שיקוף לעסק'!AH16))</f>
        <v>1</v>
      </c>
      <c r="J16" s="129">
        <f t="shared" si="8"/>
        <v>0</v>
      </c>
      <c r="K16" s="10"/>
      <c r="L16" s="177"/>
      <c r="M16" s="185"/>
      <c r="N16" s="246"/>
      <c r="O16" s="186"/>
      <c r="P16" s="281"/>
      <c r="Q16" s="43"/>
      <c r="R16" s="10"/>
      <c r="S16" s="273">
        <f t="shared" si="1"/>
        <v>0.17</v>
      </c>
      <c r="T16" s="56">
        <f t="shared" si="2"/>
        <v>0</v>
      </c>
      <c r="AC16" s="77" t="str">
        <f t="shared" si="9"/>
        <v>טלפון ואינטרנט</v>
      </c>
      <c r="AG16" s="63"/>
      <c r="AH16" s="64"/>
      <c r="AI16" s="66"/>
      <c r="AJ16" s="65">
        <f>IF($H$3&gt;='שיעורי מס'!B12,'שיעורי מס'!D12*'שיעורי מס'!C12,IF($H$3&lt;='שיעורי מס'!B11,0,'שיעורי מס'!D12*($H$3-'שיעורי מס'!B11)))</f>
        <v>0</v>
      </c>
      <c r="AL16" s="299">
        <f t="shared" si="3"/>
        <v>0</v>
      </c>
      <c r="AM16" s="299">
        <f t="shared" si="4"/>
        <v>0</v>
      </c>
      <c r="AN16" s="299">
        <f t="shared" si="5"/>
        <v>0</v>
      </c>
    </row>
    <row r="17" spans="1:40" ht="15.75" customHeight="1" x14ac:dyDescent="0.25">
      <c r="A17" s="10"/>
      <c r="B17" s="119" t="str">
        <f>מאי!B17</f>
        <v>טלפון נייד</v>
      </c>
      <c r="C17" s="129">
        <f t="shared" si="0"/>
        <v>0</v>
      </c>
      <c r="D17" s="331" t="str">
        <f>IF($C$7=מאי!$C$7,מאי!D17,IF($C$7=$AE$2,'שיקוף לעסק'!AA17,'שיקוף לעסק'!AE17))</f>
        <v>כן</v>
      </c>
      <c r="E17" s="332" t="str">
        <f>IF($C$7=מאי!$C$7,מאי!E17,IF($C$7=$AE$2,'שיקוף לעסק'!AB17,'שיקוף לעסק'!AF17))</f>
        <v>בית</v>
      </c>
      <c r="F17" s="126">
        <f t="shared" si="6"/>
        <v>0</v>
      </c>
      <c r="G17" s="127">
        <f>IF($C$7=מאי!$C$7,מאי!G17,IF($C$7=$AE$2,'שיקוף לעסק'!AC17,'שיקוף לעסק'!AG17))</f>
        <v>0.45</v>
      </c>
      <c r="H17" s="123">
        <f t="shared" si="7"/>
        <v>0</v>
      </c>
      <c r="I17" s="128">
        <f>IF($C$7=מאי!$C$7,מאי!I17,IF($C$7=$AE$2,'שיקוף לעסק'!AD17,'שיקוף לעסק'!AH17))</f>
        <v>0.66</v>
      </c>
      <c r="J17" s="129">
        <f t="shared" si="8"/>
        <v>0</v>
      </c>
      <c r="K17" s="10"/>
      <c r="L17" s="177"/>
      <c r="M17" s="185"/>
      <c r="N17" s="246"/>
      <c r="O17" s="186"/>
      <c r="P17" s="281"/>
      <c r="Q17" s="43"/>
      <c r="R17" s="10"/>
      <c r="S17" s="273">
        <f t="shared" si="1"/>
        <v>0.17</v>
      </c>
      <c r="T17" s="56">
        <f t="shared" si="2"/>
        <v>0</v>
      </c>
      <c r="AC17" s="77" t="str">
        <f t="shared" si="9"/>
        <v>טלפון נייד</v>
      </c>
      <c r="AG17" s="63"/>
      <c r="AH17" s="64"/>
      <c r="AI17" s="66"/>
      <c r="AJ17" s="65">
        <f>IF($H$3&gt;='שיעורי מס'!B13,'שיעורי מס'!D13*'שיעורי מס'!C13,IF($H$3&lt;='שיעורי מס'!B12,0,'שיעורי מס'!D13*($H$3-'שיעורי מס'!B12)))</f>
        <v>0</v>
      </c>
      <c r="AL17" s="299">
        <f t="shared" si="3"/>
        <v>1</v>
      </c>
      <c r="AM17" s="299">
        <f t="shared" si="4"/>
        <v>0</v>
      </c>
      <c r="AN17" s="299">
        <f t="shared" si="5"/>
        <v>0</v>
      </c>
    </row>
    <row r="18" spans="1:40" ht="15.75" customHeight="1" x14ac:dyDescent="0.25">
      <c r="A18" s="10"/>
      <c r="B18" s="119" t="str">
        <f>מאי!B18</f>
        <v>משכורות עובדים</v>
      </c>
      <c r="C18" s="129">
        <f t="shared" si="0"/>
        <v>0</v>
      </c>
      <c r="D18" s="331" t="str">
        <f>IF($C$7=מאי!$C$7,מאי!D18,IF($C$7=$AE$2,'שיקוף לעסק'!AA18,'שיקוף לעסק'!AE18))</f>
        <v>לא</v>
      </c>
      <c r="E18" s="332" t="str">
        <f>IF($C$7=מאי!$C$7,מאי!E18,IF($C$7=$AE$2,'שיקוף לעסק'!AB18,'שיקוף לעסק'!AF18))</f>
        <v>עסק</v>
      </c>
      <c r="F18" s="126">
        <f t="shared" si="6"/>
        <v>0</v>
      </c>
      <c r="G18" s="127">
        <f>IF($C$7=מאי!$C$7,מאי!G18,IF($C$7=$AE$2,'שיקוף לעסק'!AC18,'שיקוף לעסק'!AG18))</f>
        <v>1</v>
      </c>
      <c r="H18" s="123">
        <f t="shared" si="7"/>
        <v>0</v>
      </c>
      <c r="I18" s="128">
        <f>IF($C$7=מאי!$C$7,מאי!I18,IF($C$7=$AE$2,'שיקוף לעסק'!AD18,'שיקוף לעסק'!AH18))</f>
        <v>0</v>
      </c>
      <c r="J18" s="129">
        <f t="shared" si="8"/>
        <v>0</v>
      </c>
      <c r="K18" s="10"/>
      <c r="L18" s="177"/>
      <c r="M18" s="185"/>
      <c r="N18" s="246"/>
      <c r="O18" s="186"/>
      <c r="P18" s="281"/>
      <c r="Q18" s="43"/>
      <c r="R18" s="10"/>
      <c r="S18" s="273">
        <f t="shared" si="1"/>
        <v>0.17</v>
      </c>
      <c r="T18" s="56">
        <f t="shared" si="2"/>
        <v>0</v>
      </c>
      <c r="AC18" s="77" t="str">
        <f t="shared" si="9"/>
        <v>משכורות עובדים</v>
      </c>
      <c r="AG18" s="63"/>
      <c r="AH18" s="64"/>
      <c r="AI18" s="66"/>
      <c r="AJ18" s="65">
        <f>IF($H$3&gt;='שיעורי מס'!B14,'שיעורי מס'!D14*'שיעורי מס'!C14,IF($H$3&lt;='שיעורי מס'!B13,0,'שיעורי מס'!D14*($H$3-'שיעורי מס'!B13)))</f>
        <v>0</v>
      </c>
      <c r="AL18" s="299">
        <f t="shared" si="3"/>
        <v>0</v>
      </c>
      <c r="AM18" s="299">
        <f t="shared" si="4"/>
        <v>0</v>
      </c>
      <c r="AN18" s="299">
        <f t="shared" si="5"/>
        <v>0</v>
      </c>
    </row>
    <row r="19" spans="1:40" ht="15.75" customHeight="1" x14ac:dyDescent="0.25">
      <c r="A19" s="10"/>
      <c r="B19" s="119" t="str">
        <f>מאי!B19</f>
        <v>ביטוח לאומי – עובדים (חלק מעביד)</v>
      </c>
      <c r="C19" s="129">
        <f t="shared" si="0"/>
        <v>0</v>
      </c>
      <c r="D19" s="331" t="str">
        <f>IF($C$7=מאי!$C$7,מאי!D19,IF($C$7=$AE$2,'שיקוף לעסק'!AA19,'שיקוף לעסק'!AE19))</f>
        <v>לא</v>
      </c>
      <c r="E19" s="332" t="str">
        <f>IF($C$7=מאי!$C$7,מאי!E19,IF($C$7=$AE$2,'שיקוף לעסק'!AB19,'שיקוף לעסק'!AF19))</f>
        <v>עסק</v>
      </c>
      <c r="F19" s="126">
        <f t="shared" si="6"/>
        <v>0</v>
      </c>
      <c r="G19" s="127">
        <f>IF($C$7=מאי!$C$7,מאי!G19,IF($C$7=$AE$2,'שיקוף לעסק'!AC19,'שיקוף לעסק'!AG19))</f>
        <v>1</v>
      </c>
      <c r="H19" s="123">
        <f t="shared" si="7"/>
        <v>0</v>
      </c>
      <c r="I19" s="128">
        <f>IF($C$7=מאי!$C$7,מאי!I19,IF($C$7=$AE$2,'שיקוף לעסק'!AD19,'שיקוף לעסק'!AH19))</f>
        <v>0</v>
      </c>
      <c r="J19" s="129">
        <f t="shared" si="8"/>
        <v>0</v>
      </c>
      <c r="K19" s="10"/>
      <c r="L19" s="177"/>
      <c r="M19" s="185"/>
      <c r="N19" s="246"/>
      <c r="O19" s="186"/>
      <c r="P19" s="281"/>
      <c r="Q19" s="43"/>
      <c r="R19" s="10"/>
      <c r="S19" s="273">
        <f t="shared" si="1"/>
        <v>0.17</v>
      </c>
      <c r="T19" s="56">
        <f t="shared" si="2"/>
        <v>0</v>
      </c>
      <c r="AC19" s="77" t="str">
        <f t="shared" si="9"/>
        <v>ביטוח לאומי – עובדים (חלק מעביד)</v>
      </c>
      <c r="AG19" s="63"/>
      <c r="AH19" s="64"/>
      <c r="AI19" s="66"/>
      <c r="AJ19" s="65">
        <f>IF($H$3&gt;='שיעורי מס'!B15,'שיעורי מס'!D15*'שיעורי מס'!C15,IF($H$3&lt;='שיעורי מס'!B14,0,'שיעורי מס'!D15*($H$3-'שיעורי מס'!B14)))</f>
        <v>0</v>
      </c>
      <c r="AL19" s="299">
        <f t="shared" si="3"/>
        <v>0</v>
      </c>
      <c r="AM19" s="299">
        <f t="shared" si="4"/>
        <v>0</v>
      </c>
      <c r="AN19" s="299">
        <f t="shared" si="5"/>
        <v>0</v>
      </c>
    </row>
    <row r="20" spans="1:40" ht="15.75" customHeight="1" thickBot="1" x14ac:dyDescent="0.3">
      <c r="A20" s="10"/>
      <c r="B20" s="119" t="str">
        <f>מאי!B20</f>
        <v>פנסיה ופיצויים לעובדים (חלק מעביד)</v>
      </c>
      <c r="C20" s="129">
        <f t="shared" si="0"/>
        <v>0</v>
      </c>
      <c r="D20" s="331" t="str">
        <f>IF($C$7=מאי!$C$7,מאי!D20,IF($C$7=$AE$2,'שיקוף לעסק'!AA20,'שיקוף לעסק'!AE20))</f>
        <v>לא</v>
      </c>
      <c r="E20" s="332" t="str">
        <f>IF($C$7=מאי!$C$7,מאי!E20,IF($C$7=$AE$2,'שיקוף לעסק'!AB20,'שיקוף לעסק'!AF20))</f>
        <v>עסק</v>
      </c>
      <c r="F20" s="126">
        <f t="shared" si="6"/>
        <v>0</v>
      </c>
      <c r="G20" s="127">
        <f>IF($C$7=מאי!$C$7,מאי!G20,IF($C$7=$AE$2,'שיקוף לעסק'!AC20,'שיקוף לעסק'!AG20))</f>
        <v>1</v>
      </c>
      <c r="H20" s="123">
        <f t="shared" si="7"/>
        <v>0</v>
      </c>
      <c r="I20" s="128">
        <f>IF($C$7=מאי!$C$7,מאי!I20,IF($C$7=$AE$2,'שיקוף לעסק'!AD20,'שיקוף לעסק'!AH20))</f>
        <v>0</v>
      </c>
      <c r="J20" s="129">
        <f t="shared" si="8"/>
        <v>0</v>
      </c>
      <c r="K20" s="10"/>
      <c r="L20" s="177"/>
      <c r="M20" s="185"/>
      <c r="N20" s="246"/>
      <c r="O20" s="186"/>
      <c r="P20" s="281"/>
      <c r="Q20" s="43"/>
      <c r="R20" s="10"/>
      <c r="S20" s="273">
        <f t="shared" si="1"/>
        <v>0.17</v>
      </c>
      <c r="T20" s="56">
        <f t="shared" si="2"/>
        <v>0</v>
      </c>
      <c r="AC20" s="77" t="str">
        <f t="shared" si="9"/>
        <v>פנסיה ופיצויים לעובדים (חלק מעביד)</v>
      </c>
      <c r="AG20" s="63"/>
      <c r="AH20" s="64"/>
      <c r="AI20" s="66"/>
      <c r="AJ20" s="65">
        <f>IF($H$3&gt;='שיעורי מס'!B16,'שיעורי מס'!D16*($H$3-'שיעורי מס'!B15),0)</f>
        <v>0</v>
      </c>
      <c r="AL20" s="299">
        <f t="shared" si="3"/>
        <v>0</v>
      </c>
      <c r="AM20" s="299">
        <f t="shared" si="4"/>
        <v>0</v>
      </c>
      <c r="AN20" s="299">
        <f t="shared" si="5"/>
        <v>0</v>
      </c>
    </row>
    <row r="21" spans="1:40" ht="15.75" customHeight="1" thickBot="1" x14ac:dyDescent="0.3">
      <c r="A21" s="10"/>
      <c r="B21" s="119" t="str">
        <f>'שיקוף לעסק'!B21</f>
        <v>פנסיה לבעל העסק</v>
      </c>
      <c r="C21" s="129">
        <f t="shared" si="0"/>
        <v>0</v>
      </c>
      <c r="D21" s="331" t="str">
        <f>IF($C$7=מאי!$C$7,מאי!D21,IF($C$7=$AE$2,'שיקוף לעסק'!AA21,'שיקוף לעסק'!AE21))</f>
        <v>לא</v>
      </c>
      <c r="E21" s="332" t="str">
        <f>IF($C$7=מאי!$C$7,מאי!E21,IF($C$7=$AE$2,'שיקוף לעסק'!AB21,'שיקוף לעסק'!AF21))</f>
        <v>עסק</v>
      </c>
      <c r="F21" s="126">
        <f t="shared" si="6"/>
        <v>0</v>
      </c>
      <c r="G21" s="127">
        <f>IF($C$7=מאי!$C$7,מאי!G21,IF($C$7=$AE$2,'שיקוף לעסק'!AC21,'שיקוף לעסק'!AG21))</f>
        <v>1</v>
      </c>
      <c r="H21" s="123">
        <f t="shared" si="7"/>
        <v>0</v>
      </c>
      <c r="I21" s="128">
        <f>IF($C$7=מאי!$C$7,מאי!I21,IF($C$7=$AE$2,'שיקוף לעסק'!AD21,'שיקוף לעסק'!AH21))</f>
        <v>0</v>
      </c>
      <c r="J21" s="129">
        <f t="shared" si="8"/>
        <v>0</v>
      </c>
      <c r="K21" s="10"/>
      <c r="L21" s="177"/>
      <c r="M21" s="185"/>
      <c r="N21" s="246"/>
      <c r="O21" s="186"/>
      <c r="P21" s="281"/>
      <c r="Q21" s="43"/>
      <c r="R21" s="10"/>
      <c r="S21" s="273">
        <f t="shared" si="1"/>
        <v>0.17</v>
      </c>
      <c r="T21" s="56">
        <f t="shared" si="2"/>
        <v>0</v>
      </c>
      <c r="AC21" s="77" t="str">
        <f t="shared" si="9"/>
        <v>פנסיה לבעל העסק</v>
      </c>
      <c r="AG21" s="67" t="s">
        <v>23</v>
      </c>
      <c r="AH21" s="68"/>
      <c r="AI21" s="68"/>
      <c r="AJ21" s="69">
        <f>SUM(AJ14:AJ20)</f>
        <v>0</v>
      </c>
      <c r="AL21" s="299">
        <f t="shared" si="3"/>
        <v>0</v>
      </c>
      <c r="AM21" s="299">
        <f t="shared" si="4"/>
        <v>0</v>
      </c>
      <c r="AN21" s="299">
        <f t="shared" si="5"/>
        <v>0</v>
      </c>
    </row>
    <row r="22" spans="1:40" ht="15.75" customHeight="1" thickBot="1" x14ac:dyDescent="0.3">
      <c r="A22" s="10"/>
      <c r="B22" s="119" t="str">
        <f>מאי!B22</f>
        <v>קרן השתלמות לבעל העסק</v>
      </c>
      <c r="C22" s="129">
        <f t="shared" si="0"/>
        <v>0</v>
      </c>
      <c r="D22" s="331" t="str">
        <f>IF($C$7=מאי!$C$7,מאי!D22,IF($C$7=$AE$2,'שיקוף לעסק'!AA22,'שיקוף לעסק'!AE22))</f>
        <v>לא</v>
      </c>
      <c r="E22" s="332" t="str">
        <f>IF($C$7=מאי!$C$7,מאי!E22,IF($C$7=$AE$2,'שיקוף לעסק'!AB22,'שיקוף לעסק'!AF22))</f>
        <v>עסק</v>
      </c>
      <c r="F22" s="126">
        <f t="shared" si="6"/>
        <v>0</v>
      </c>
      <c r="G22" s="127">
        <f>IF($C$7=מאי!$C$7,מאי!G22,IF($C$7=$AE$2,'שיקוף לעסק'!AC22,'שיקוף לעסק'!AG22))</f>
        <v>0.65</v>
      </c>
      <c r="H22" s="123">
        <f t="shared" si="7"/>
        <v>0</v>
      </c>
      <c r="I22" s="128">
        <f>IF($C$7=מאי!$C$7,מאי!I22,IF($C$7=$AE$2,'שיקוף לעסק'!AD22,'שיקוף לעסק'!AH22))</f>
        <v>0</v>
      </c>
      <c r="J22" s="129">
        <f t="shared" si="8"/>
        <v>0</v>
      </c>
      <c r="K22" s="10"/>
      <c r="L22" s="177"/>
      <c r="M22" s="185"/>
      <c r="N22" s="246"/>
      <c r="O22" s="186"/>
      <c r="P22" s="281"/>
      <c r="Q22" s="43"/>
      <c r="R22" s="10"/>
      <c r="S22" s="273">
        <f t="shared" si="1"/>
        <v>0.17</v>
      </c>
      <c r="T22" s="56">
        <f t="shared" si="2"/>
        <v>0</v>
      </c>
      <c r="AC22" s="77" t="str">
        <f t="shared" si="9"/>
        <v>קרן השתלמות לבעל העסק</v>
      </c>
      <c r="AG22" s="70" t="s">
        <v>28</v>
      </c>
      <c r="AH22" s="71"/>
      <c r="AI22" s="71"/>
      <c r="AJ22" s="72">
        <f>C5*'שיעורי מס'!D18</f>
        <v>490.5</v>
      </c>
      <c r="AL22" s="299">
        <f t="shared" si="3"/>
        <v>0</v>
      </c>
      <c r="AM22" s="299">
        <f t="shared" si="4"/>
        <v>0</v>
      </c>
      <c r="AN22" s="299">
        <f t="shared" si="5"/>
        <v>0</v>
      </c>
    </row>
    <row r="23" spans="1:40" ht="15.75" customHeight="1" thickBot="1" x14ac:dyDescent="0.3">
      <c r="A23" s="10"/>
      <c r="B23" s="119" t="str">
        <f>מאי!B23</f>
        <v>ביטוחי נזק (רכוש/גוף)</v>
      </c>
      <c r="C23" s="129">
        <f t="shared" si="0"/>
        <v>0</v>
      </c>
      <c r="D23" s="331" t="str">
        <f>IF($C$7=מאי!$C$7,מאי!D23,IF($C$7=$AE$2,'שיקוף לעסק'!AA23,'שיקוף לעסק'!AE23))</f>
        <v>לא</v>
      </c>
      <c r="E23" s="332" t="str">
        <f>IF($C$7=מאי!$C$7,מאי!E23,IF($C$7=$AE$2,'שיקוף לעסק'!AB23,'שיקוף לעסק'!AF23))</f>
        <v>עסק</v>
      </c>
      <c r="F23" s="126">
        <f t="shared" si="6"/>
        <v>0</v>
      </c>
      <c r="G23" s="127">
        <f>IF($C$7=מאי!$C$7,מאי!G23,IF($C$7=$AE$2,'שיקוף לעסק'!AC23,'שיקוף לעסק'!AG23))</f>
        <v>1</v>
      </c>
      <c r="H23" s="123">
        <f t="shared" si="7"/>
        <v>0</v>
      </c>
      <c r="I23" s="128">
        <f>IF($C$7=מאי!$C$7,מאי!I23,IF($C$7=$AE$2,'שיקוף לעסק'!AD23,'שיקוף לעסק'!AH23))</f>
        <v>0</v>
      </c>
      <c r="J23" s="129">
        <f t="shared" si="8"/>
        <v>0</v>
      </c>
      <c r="K23" s="10"/>
      <c r="L23" s="177"/>
      <c r="M23" s="185"/>
      <c r="N23" s="246"/>
      <c r="O23" s="186"/>
      <c r="P23" s="281"/>
      <c r="Q23" s="43"/>
      <c r="R23" s="10"/>
      <c r="S23" s="273">
        <f t="shared" si="1"/>
        <v>0.17</v>
      </c>
      <c r="T23" s="56">
        <f t="shared" si="2"/>
        <v>0</v>
      </c>
      <c r="AC23" s="77" t="str">
        <f t="shared" si="9"/>
        <v>ביטוחי נזק (רכוש/גוף)</v>
      </c>
      <c r="AG23" s="70" t="s">
        <v>24</v>
      </c>
      <c r="AH23" s="73"/>
      <c r="AI23" s="73"/>
      <c r="AJ23" s="74">
        <f>IF(AJ21-AJ22&lt;0,0,AJ21-AJ22)</f>
        <v>0</v>
      </c>
      <c r="AL23" s="299">
        <f t="shared" si="3"/>
        <v>0</v>
      </c>
      <c r="AM23" s="299">
        <f t="shared" si="4"/>
        <v>0</v>
      </c>
      <c r="AN23" s="299">
        <f t="shared" si="5"/>
        <v>0</v>
      </c>
    </row>
    <row r="24" spans="1:40" ht="15.75" customHeight="1" x14ac:dyDescent="0.2">
      <c r="A24" s="10"/>
      <c r="B24" s="119" t="str">
        <f>מאי!B24</f>
        <v>הנהלת חשבונות ויעוץ מקצועי</v>
      </c>
      <c r="C24" s="129">
        <f t="shared" si="0"/>
        <v>0</v>
      </c>
      <c r="D24" s="331" t="str">
        <f>IF($C$7=מאי!$C$7,מאי!D24,IF($C$7=$AE$2,'שיקוף לעסק'!AA24,'שיקוף לעסק'!AE24))</f>
        <v>לא</v>
      </c>
      <c r="E24" s="332" t="str">
        <f>IF($C$7=מאי!$C$7,מאי!E24,IF($C$7=$AE$2,'שיקוף לעסק'!AB24,'שיקוף לעסק'!AF24))</f>
        <v>עסק</v>
      </c>
      <c r="F24" s="126">
        <f t="shared" si="6"/>
        <v>0</v>
      </c>
      <c r="G24" s="127">
        <f>IF($C$7=מאי!$C$7,מאי!G24,IF($C$7=$AE$2,'שיקוף לעסק'!AC24,'שיקוף לעסק'!AG24))</f>
        <v>1</v>
      </c>
      <c r="H24" s="123">
        <f t="shared" si="7"/>
        <v>0</v>
      </c>
      <c r="I24" s="128">
        <f>IF($C$7=מאי!$C$7,מאי!I24,IF($C$7=$AE$2,'שיקוף לעסק'!AD24,'שיקוף לעסק'!AH24))</f>
        <v>1</v>
      </c>
      <c r="J24" s="129">
        <f t="shared" si="8"/>
        <v>0</v>
      </c>
      <c r="K24" s="10"/>
      <c r="L24" s="177"/>
      <c r="M24" s="185"/>
      <c r="N24" s="246"/>
      <c r="O24" s="186"/>
      <c r="P24" s="281"/>
      <c r="Q24" s="43"/>
      <c r="R24" s="10"/>
      <c r="S24" s="273">
        <f t="shared" si="1"/>
        <v>0.17</v>
      </c>
      <c r="T24" s="56">
        <f t="shared" si="2"/>
        <v>0</v>
      </c>
      <c r="AC24" s="77" t="str">
        <f t="shared" si="9"/>
        <v>הנהלת חשבונות ויעוץ מקצועי</v>
      </c>
      <c r="AL24" s="299">
        <f t="shared" si="3"/>
        <v>0</v>
      </c>
      <c r="AM24" s="299">
        <f t="shared" si="4"/>
        <v>0</v>
      </c>
      <c r="AN24" s="299">
        <f t="shared" si="5"/>
        <v>0</v>
      </c>
    </row>
    <row r="25" spans="1:40" ht="15.75" customHeight="1" thickBot="1" x14ac:dyDescent="0.25">
      <c r="A25" s="10"/>
      <c r="B25" s="119" t="str">
        <f>מאי!B25</f>
        <v>עמלות וריביות בנקים וכרטיסי אשראי</v>
      </c>
      <c r="C25" s="129">
        <f t="shared" si="0"/>
        <v>0</v>
      </c>
      <c r="D25" s="331" t="str">
        <f>IF($C$7=מאי!$C$7,מאי!D25,IF($C$7=$AE$2,'שיקוף לעסק'!AA25,'שיקוף לעסק'!AE25))</f>
        <v>לא</v>
      </c>
      <c r="E25" s="332" t="str">
        <f>IF($C$7=מאי!$C$7,מאי!E25,IF($C$7=$AE$2,'שיקוף לעסק'!AB25,'שיקוף לעסק'!AF25))</f>
        <v>עסק</v>
      </c>
      <c r="F25" s="126">
        <f t="shared" si="6"/>
        <v>0</v>
      </c>
      <c r="G25" s="127">
        <f>IF($C$7=מאי!$C$7,מאי!G25,IF($C$7=$AE$2,'שיקוף לעסק'!AC25,'שיקוף לעסק'!AG25))</f>
        <v>1</v>
      </c>
      <c r="H25" s="123">
        <f t="shared" si="7"/>
        <v>0</v>
      </c>
      <c r="I25" s="128">
        <f>IF($C$7=מאי!$C$7,מאי!I25,IF($C$7=$AE$2,'שיקוף לעסק'!AD25,'שיקוף לעסק'!AH25))</f>
        <v>0</v>
      </c>
      <c r="J25" s="129">
        <f t="shared" si="8"/>
        <v>0</v>
      </c>
      <c r="K25" s="10"/>
      <c r="L25" s="177"/>
      <c r="M25" s="185"/>
      <c r="N25" s="246"/>
      <c r="O25" s="186"/>
      <c r="P25" s="281"/>
      <c r="Q25" s="43"/>
      <c r="R25" s="10"/>
      <c r="S25" s="273">
        <f t="shared" si="1"/>
        <v>0.17</v>
      </c>
      <c r="T25" s="56">
        <f t="shared" si="2"/>
        <v>0</v>
      </c>
      <c r="AC25" s="77" t="str">
        <f t="shared" si="9"/>
        <v>עמלות וריביות בנקים וכרטיסי אשראי</v>
      </c>
      <c r="AH25" s="56" t="s">
        <v>86</v>
      </c>
      <c r="AL25" s="299">
        <f t="shared" si="3"/>
        <v>0</v>
      </c>
      <c r="AM25" s="299">
        <f t="shared" si="4"/>
        <v>0</v>
      </c>
      <c r="AN25" s="299">
        <f t="shared" si="5"/>
        <v>0</v>
      </c>
    </row>
    <row r="26" spans="1:40" ht="15.75" customHeight="1" thickBot="1" x14ac:dyDescent="0.3">
      <c r="A26" s="10"/>
      <c r="B26" s="119" t="str">
        <f>מאי!B26</f>
        <v>רכישת ציוד קבוע (עד 2500 ₪)</v>
      </c>
      <c r="C26" s="129">
        <f t="shared" si="0"/>
        <v>0</v>
      </c>
      <c r="D26" s="331" t="str">
        <f>IF($C$7=מאי!$C$7,מאי!D26,IF($C$7=$AE$2,'שיקוף לעסק'!AA26,'שיקוף לעסק'!AE26))</f>
        <v>לא</v>
      </c>
      <c r="E26" s="332" t="str">
        <f>IF($C$7=מאי!$C$7,מאי!E26,IF($C$7=$AE$2,'שיקוף לעסק'!AB26,'שיקוף לעסק'!AF26))</f>
        <v>עסק</v>
      </c>
      <c r="F26" s="126">
        <f t="shared" si="6"/>
        <v>0</v>
      </c>
      <c r="G26" s="127">
        <f>IF($C$7=מאי!$C$7,מאי!G26,IF($C$7=$AE$2,'שיקוף לעסק'!AC26,'שיקוף לעסק'!AG26))</f>
        <v>0.2</v>
      </c>
      <c r="H26" s="123">
        <f t="shared" si="7"/>
        <v>0</v>
      </c>
      <c r="I26" s="128">
        <f>IF($C$7=מאי!$C$7,מאי!I26,IF($C$7=$AE$2,'שיקוף לעסק'!AD26,'שיקוף לעסק'!AH26))</f>
        <v>1</v>
      </c>
      <c r="J26" s="129">
        <f t="shared" si="8"/>
        <v>0</v>
      </c>
      <c r="K26" s="10"/>
      <c r="L26" s="177"/>
      <c r="M26" s="185"/>
      <c r="N26" s="246"/>
      <c r="O26" s="186"/>
      <c r="P26" s="281"/>
      <c r="Q26" s="43"/>
      <c r="R26" s="10"/>
      <c r="S26" s="273">
        <f t="shared" si="1"/>
        <v>0.17</v>
      </c>
      <c r="T26" s="56">
        <f t="shared" si="2"/>
        <v>0</v>
      </c>
      <c r="AC26" s="77" t="str">
        <f t="shared" si="9"/>
        <v>רכישת ציוד קבוע (עד 2500 ₪)</v>
      </c>
      <c r="AG26" s="75"/>
      <c r="AH26" s="76"/>
      <c r="AI26" s="76"/>
      <c r="AJ26" s="62" t="s">
        <v>22</v>
      </c>
      <c r="AL26" s="299">
        <f t="shared" si="3"/>
        <v>0</v>
      </c>
      <c r="AM26" s="299">
        <f t="shared" si="4"/>
        <v>0</v>
      </c>
      <c r="AN26" s="299">
        <f t="shared" si="5"/>
        <v>0</v>
      </c>
    </row>
    <row r="27" spans="1:40" ht="15.75" customHeight="1" x14ac:dyDescent="0.25">
      <c r="A27" s="10"/>
      <c r="B27" s="119" t="str">
        <f>מאי!B27</f>
        <v>רכישת חומרי גלם וציוד מתכלה</v>
      </c>
      <c r="C27" s="129">
        <f t="shared" si="0"/>
        <v>0</v>
      </c>
      <c r="D27" s="331" t="str">
        <f>IF($C$7=מאי!$C$7,מאי!D27,IF($C$7=$AE$2,'שיקוף לעסק'!AA27,'שיקוף לעסק'!AE27))</f>
        <v>לא</v>
      </c>
      <c r="E27" s="332" t="str">
        <f>IF($C$7=מאי!$C$7,מאי!E27,IF($C$7=$AE$2,'שיקוף לעסק'!AB27,'שיקוף לעסק'!AF27))</f>
        <v>עסק</v>
      </c>
      <c r="F27" s="126">
        <f t="shared" si="6"/>
        <v>0</v>
      </c>
      <c r="G27" s="127">
        <f>IF($C$7=מאי!$C$7,מאי!G27,IF($C$7=$AE$2,'שיקוף לעסק'!AC27,'שיקוף לעסק'!AG27))</f>
        <v>1</v>
      </c>
      <c r="H27" s="123">
        <f t="shared" si="7"/>
        <v>0</v>
      </c>
      <c r="I27" s="128">
        <f>IF($C$7=מאי!$C$7,מאי!I27,IF($C$7=$AE$2,'שיקוף לעסק'!AD27,'שיקוף לעסק'!AH27))</f>
        <v>1</v>
      </c>
      <c r="J27" s="129">
        <f t="shared" si="8"/>
        <v>0</v>
      </c>
      <c r="K27" s="10"/>
      <c r="L27" s="177"/>
      <c r="M27" s="185"/>
      <c r="N27" s="246"/>
      <c r="O27" s="186"/>
      <c r="P27" s="281"/>
      <c r="Q27" s="43"/>
      <c r="R27" s="10"/>
      <c r="S27" s="273">
        <f t="shared" si="1"/>
        <v>0.17</v>
      </c>
      <c r="T27" s="56">
        <f t="shared" si="2"/>
        <v>0</v>
      </c>
      <c r="AC27" s="77" t="str">
        <f t="shared" si="9"/>
        <v>רכישת חומרי גלם וציוד מתכלה</v>
      </c>
      <c r="AG27" s="63"/>
      <c r="AH27" s="64"/>
      <c r="AI27" s="64"/>
      <c r="AJ27" s="77"/>
      <c r="AL27" s="299">
        <f t="shared" si="3"/>
        <v>0</v>
      </c>
      <c r="AM27" s="299">
        <f t="shared" si="4"/>
        <v>0</v>
      </c>
      <c r="AN27" s="299">
        <f t="shared" si="5"/>
        <v>0</v>
      </c>
    </row>
    <row r="28" spans="1:40" ht="15.75" customHeight="1" x14ac:dyDescent="0.25">
      <c r="A28" s="10"/>
      <c r="B28" s="119" t="str">
        <f>מאי!B28</f>
        <v>רכב : ביטוחים + רישוי</v>
      </c>
      <c r="C28" s="129">
        <f t="shared" si="0"/>
        <v>0</v>
      </c>
      <c r="D28" s="331" t="str">
        <f>IF($C$7=מאי!$C$7,מאי!D28,IF($C$7=$AE$2,'שיקוף לעסק'!AA28,'שיקוף לעסק'!AE28))</f>
        <v>כן</v>
      </c>
      <c r="E28" s="332" t="str">
        <f>IF($C$7=מאי!$C$7,מאי!E28,IF($C$7=$AE$2,'שיקוף לעסק'!AB28,'שיקוף לעסק'!AF28))</f>
        <v>בית</v>
      </c>
      <c r="F28" s="126">
        <f t="shared" si="6"/>
        <v>0</v>
      </c>
      <c r="G28" s="127">
        <f>IF($C$7=מאי!$C$7,מאי!G28,IF($C$7=$AE$2,'שיקוף לעסק'!AC28,'שיקוף לעסק'!AG28))</f>
        <v>0.45</v>
      </c>
      <c r="H28" s="123">
        <f t="shared" si="7"/>
        <v>0</v>
      </c>
      <c r="I28" s="128">
        <f>IF($C$7=מאי!$C$7,מאי!I28,IF($C$7=$AE$2,'שיקוף לעסק'!AD28,'שיקוף לעסק'!AH28))</f>
        <v>0</v>
      </c>
      <c r="J28" s="129">
        <f t="shared" si="8"/>
        <v>0</v>
      </c>
      <c r="K28" s="10"/>
      <c r="L28" s="177"/>
      <c r="M28" s="185"/>
      <c r="N28" s="246"/>
      <c r="O28" s="186"/>
      <c r="P28" s="281"/>
      <c r="Q28" s="43"/>
      <c r="R28" s="10"/>
      <c r="S28" s="273">
        <f t="shared" si="1"/>
        <v>0.17</v>
      </c>
      <c r="T28" s="56">
        <f t="shared" si="2"/>
        <v>0</v>
      </c>
      <c r="AC28" s="77" t="str">
        <f t="shared" ref="AC28:AC44" si="10">B28</f>
        <v>רכב : ביטוחים + רישוי</v>
      </c>
      <c r="AG28" s="63"/>
      <c r="AH28" s="64"/>
      <c r="AI28" s="78"/>
      <c r="AJ28" s="65">
        <f>IF($H$3&gt;='שיעורי מס'!B23,'שיעורי מס'!D23*'שיעורי מס'!C23,IF($H$3&lt;='שיעורי מס'!B22,0,'שיעורי מס'!D23*($H$3-'שיעורי מס'!B22)))</f>
        <v>0</v>
      </c>
      <c r="AL28" s="299">
        <f t="shared" si="3"/>
        <v>1</v>
      </c>
      <c r="AM28" s="299">
        <f t="shared" si="4"/>
        <v>0</v>
      </c>
      <c r="AN28" s="299">
        <f t="shared" si="5"/>
        <v>0</v>
      </c>
    </row>
    <row r="29" spans="1:40" ht="15.75" customHeight="1" thickBot="1" x14ac:dyDescent="0.3">
      <c r="A29" s="10"/>
      <c r="B29" s="119" t="str">
        <f>מאי!B29</f>
        <v>רכב : דלק+ חניה+טיפולים</v>
      </c>
      <c r="C29" s="129">
        <f t="shared" si="0"/>
        <v>0</v>
      </c>
      <c r="D29" s="331" t="str">
        <f>IF($C$7=מאי!$C$7,מאי!D29,IF($C$7=$AE$2,'שיקוף לעסק'!AA29,'שיקוף לעסק'!AE29))</f>
        <v>כן</v>
      </c>
      <c r="E29" s="332" t="str">
        <f>IF($C$7=מאי!$C$7,מאי!E29,IF($C$7=$AE$2,'שיקוף לעסק'!AB29,'שיקוף לעסק'!AF29))</f>
        <v>בית</v>
      </c>
      <c r="F29" s="126">
        <f t="shared" si="6"/>
        <v>0</v>
      </c>
      <c r="G29" s="127">
        <f>IF($C$7=מאי!$C$7,מאי!G29,IF($C$7=$AE$2,'שיקוף לעסק'!AC29,'שיקוף לעסק'!AG29))</f>
        <v>0.45</v>
      </c>
      <c r="H29" s="123">
        <f t="shared" si="7"/>
        <v>0</v>
      </c>
      <c r="I29" s="128">
        <f>IF($C$7=מאי!$C$7,מאי!I29,IF($C$7=$AE$2,'שיקוף לעסק'!AD29,'שיקוף לעסק'!AH29))</f>
        <v>0.66</v>
      </c>
      <c r="J29" s="129">
        <f t="shared" si="8"/>
        <v>0</v>
      </c>
      <c r="K29" s="10"/>
      <c r="L29" s="177"/>
      <c r="M29" s="185"/>
      <c r="N29" s="246"/>
      <c r="O29" s="186"/>
      <c r="P29" s="281"/>
      <c r="Q29" s="43"/>
      <c r="R29" s="10"/>
      <c r="S29" s="273">
        <f t="shared" si="1"/>
        <v>0.17</v>
      </c>
      <c r="T29" s="56">
        <f t="shared" si="2"/>
        <v>0</v>
      </c>
      <c r="AC29" s="77" t="str">
        <f t="shared" si="10"/>
        <v>רכב : דלק+ חניה+טיפולים</v>
      </c>
      <c r="AG29" s="63"/>
      <c r="AH29" s="64"/>
      <c r="AI29" s="78"/>
      <c r="AJ29" s="65">
        <f>IF($H$3&gt;='שיעורי מס'!B24,'שיעורי מס'!D24*'שיעורי מס'!C24,IF($H$3&lt;='שיעורי מס'!B23,0,'שיעורי מס'!D24*($H$3-'שיעורי מס'!B23)))</f>
        <v>0</v>
      </c>
      <c r="AL29" s="299">
        <f t="shared" si="3"/>
        <v>1</v>
      </c>
      <c r="AM29" s="299">
        <f t="shared" si="4"/>
        <v>0</v>
      </c>
      <c r="AN29" s="299">
        <f t="shared" si="5"/>
        <v>0</v>
      </c>
    </row>
    <row r="30" spans="1:40" ht="15.75" customHeight="1" thickBot="1" x14ac:dyDescent="0.3">
      <c r="A30" s="10"/>
      <c r="B30" s="119" t="str">
        <f>מאי!B30</f>
        <v>תחבורה ציבורית</v>
      </c>
      <c r="C30" s="129">
        <f t="shared" si="0"/>
        <v>0</v>
      </c>
      <c r="D30" s="331" t="str">
        <f>IF($C$7=מאי!$C$7,מאי!D30,IF($C$7=$AE$2,'שיקוף לעסק'!AA30,'שיקוף לעסק'!AE30))</f>
        <v>לא</v>
      </c>
      <c r="E30" s="332" t="str">
        <f>IF($C$7=מאי!$C$7,מאי!E30,IF($C$7=$AE$2,'שיקוף לעסק'!AB30,'שיקוף לעסק'!AF30))</f>
        <v>עסק</v>
      </c>
      <c r="F30" s="126">
        <f t="shared" si="6"/>
        <v>0</v>
      </c>
      <c r="G30" s="127">
        <f>IF($C$7=מאי!$C$7,מאי!G30,IF($C$7=$AE$2,'שיקוף לעסק'!AC30,'שיקוף לעסק'!AG30))</f>
        <v>1</v>
      </c>
      <c r="H30" s="123">
        <f t="shared" si="7"/>
        <v>0</v>
      </c>
      <c r="I30" s="128">
        <f>IF($C$7=מאי!$C$7,מאי!I30,IF($C$7=$AE$2,'שיקוף לעסק'!AD30,'שיקוף לעסק'!AH30))</f>
        <v>1</v>
      </c>
      <c r="J30" s="129">
        <f t="shared" si="8"/>
        <v>0</v>
      </c>
      <c r="K30" s="10"/>
      <c r="L30" s="177"/>
      <c r="M30" s="185"/>
      <c r="N30" s="246"/>
      <c r="O30" s="186"/>
      <c r="P30" s="281"/>
      <c r="Q30" s="43"/>
      <c r="R30" s="10"/>
      <c r="S30" s="273">
        <f t="shared" si="1"/>
        <v>0.17</v>
      </c>
      <c r="T30" s="56">
        <f t="shared" si="2"/>
        <v>0</v>
      </c>
      <c r="AC30" s="77" t="str">
        <f t="shared" si="10"/>
        <v>תחבורה ציבורית</v>
      </c>
      <c r="AG30" s="67" t="s">
        <v>30</v>
      </c>
      <c r="AH30" s="68"/>
      <c r="AI30" s="68"/>
      <c r="AJ30" s="69">
        <f>SUM(AJ28:AJ29)</f>
        <v>0</v>
      </c>
      <c r="AL30" s="299">
        <f t="shared" si="3"/>
        <v>0</v>
      </c>
      <c r="AM30" s="299">
        <f t="shared" si="4"/>
        <v>0</v>
      </c>
      <c r="AN30" s="299">
        <f t="shared" si="5"/>
        <v>0</v>
      </c>
    </row>
    <row r="31" spans="1:40" ht="15.75" customHeight="1" x14ac:dyDescent="0.2">
      <c r="A31" s="10"/>
      <c r="B31" s="119" t="str">
        <f>מאי!B31</f>
        <v>משלוחים</v>
      </c>
      <c r="C31" s="129">
        <f t="shared" si="0"/>
        <v>0</v>
      </c>
      <c r="D31" s="331" t="str">
        <f>IF($C$7=מאי!$C$7,מאי!D31,IF($C$7=$AE$2,'שיקוף לעסק'!AA31,'שיקוף לעסק'!AE31))</f>
        <v>לא</v>
      </c>
      <c r="E31" s="332" t="str">
        <f>IF($C$7=מאי!$C$7,מאי!E31,IF($C$7=$AE$2,'שיקוף לעסק'!AB31,'שיקוף לעסק'!AF31))</f>
        <v>עסק</v>
      </c>
      <c r="F31" s="126">
        <f t="shared" si="6"/>
        <v>0</v>
      </c>
      <c r="G31" s="127">
        <f>IF($C$7=מאי!$C$7,מאי!G31,IF($C$7=$AE$2,'שיקוף לעסק'!AC31,'שיקוף לעסק'!AG31))</f>
        <v>1</v>
      </c>
      <c r="H31" s="123">
        <f t="shared" si="7"/>
        <v>0</v>
      </c>
      <c r="I31" s="128">
        <f>IF($C$7=מאי!$C$7,מאי!I31,IF($C$7=$AE$2,'שיקוף לעסק'!AD31,'שיקוף לעסק'!AH31))</f>
        <v>1</v>
      </c>
      <c r="J31" s="129">
        <f t="shared" si="8"/>
        <v>0</v>
      </c>
      <c r="K31" s="10"/>
      <c r="L31" s="177"/>
      <c r="M31" s="185"/>
      <c r="N31" s="246"/>
      <c r="O31" s="186"/>
      <c r="P31" s="281"/>
      <c r="Q31" s="43"/>
      <c r="R31" s="10"/>
      <c r="S31" s="273">
        <f t="shared" si="1"/>
        <v>0.17</v>
      </c>
      <c r="T31" s="56">
        <f t="shared" si="2"/>
        <v>0</v>
      </c>
      <c r="AC31" s="77" t="str">
        <f t="shared" si="10"/>
        <v>משלוחים</v>
      </c>
      <c r="AL31" s="299">
        <f t="shared" si="3"/>
        <v>0</v>
      </c>
      <c r="AM31" s="299">
        <f t="shared" si="4"/>
        <v>0</v>
      </c>
      <c r="AN31" s="299">
        <f t="shared" si="5"/>
        <v>0</v>
      </c>
    </row>
    <row r="32" spans="1:40" ht="15.75" customHeight="1" x14ac:dyDescent="0.2">
      <c r="A32" s="10"/>
      <c r="B32" s="119" t="str">
        <f>מאי!B32</f>
        <v>תיקונים: מכונות, כלים, אחזקת משרד</v>
      </c>
      <c r="C32" s="129">
        <f t="shared" si="0"/>
        <v>0</v>
      </c>
      <c r="D32" s="331" t="str">
        <f>IF($C$7=מאי!$C$7,מאי!D32,IF($C$7=$AE$2,'שיקוף לעסק'!AA32,'שיקוף לעסק'!AE32))</f>
        <v>לא</v>
      </c>
      <c r="E32" s="332" t="str">
        <f>IF($C$7=מאי!$C$7,מאי!E32,IF($C$7=$AE$2,'שיקוף לעסק'!AB32,'שיקוף לעסק'!AF32))</f>
        <v>עסק</v>
      </c>
      <c r="F32" s="126">
        <f t="shared" si="6"/>
        <v>0</v>
      </c>
      <c r="G32" s="127">
        <f>IF($C$7=מאי!$C$7,מאי!G32,IF($C$7=$AE$2,'שיקוף לעסק'!AC32,'שיקוף לעסק'!AG32))</f>
        <v>1</v>
      </c>
      <c r="H32" s="123">
        <f t="shared" si="7"/>
        <v>0</v>
      </c>
      <c r="I32" s="128">
        <f>IF($C$7=מאי!$C$7,מאי!I32,IF($C$7=$AE$2,'שיקוף לעסק'!AD32,'שיקוף לעסק'!AH32))</f>
        <v>1</v>
      </c>
      <c r="J32" s="129">
        <f t="shared" si="8"/>
        <v>0</v>
      </c>
      <c r="K32" s="10"/>
      <c r="L32" s="177"/>
      <c r="M32" s="185"/>
      <c r="N32" s="246"/>
      <c r="O32" s="186"/>
      <c r="P32" s="281"/>
      <c r="Q32" s="43"/>
      <c r="R32" s="10"/>
      <c r="S32" s="273">
        <f t="shared" si="1"/>
        <v>0.17</v>
      </c>
      <c r="T32" s="56">
        <f t="shared" si="2"/>
        <v>0</v>
      </c>
      <c r="AC32" s="77" t="str">
        <f t="shared" si="10"/>
        <v>תיקונים: מכונות, כלים, אחזקת משרד</v>
      </c>
      <c r="AL32" s="299">
        <f t="shared" si="3"/>
        <v>0</v>
      </c>
      <c r="AM32" s="299">
        <f t="shared" si="4"/>
        <v>0</v>
      </c>
      <c r="AN32" s="299">
        <f t="shared" si="5"/>
        <v>0</v>
      </c>
    </row>
    <row r="33" spans="1:40" ht="15.75" customHeight="1" x14ac:dyDescent="0.2">
      <c r="A33" s="10"/>
      <c r="B33" s="119" t="str">
        <f>מאי!B33</f>
        <v>פרסום ושיווק</v>
      </c>
      <c r="C33" s="129">
        <f t="shared" si="0"/>
        <v>0</v>
      </c>
      <c r="D33" s="331" t="str">
        <f>IF($C$7=מאי!$C$7,מאי!D33,IF($C$7=$AE$2,'שיקוף לעסק'!AA33,'שיקוף לעסק'!AE33))</f>
        <v>לא</v>
      </c>
      <c r="E33" s="332" t="str">
        <f>IF($C$7=מאי!$C$7,מאי!E33,IF($C$7=$AE$2,'שיקוף לעסק'!AB33,'שיקוף לעסק'!AF33))</f>
        <v>עסק</v>
      </c>
      <c r="F33" s="126">
        <f t="shared" si="6"/>
        <v>0</v>
      </c>
      <c r="G33" s="127">
        <f>IF($C$7=מאי!$C$7,מאי!G33,IF($C$7=$AE$2,'שיקוף לעסק'!AC33,'שיקוף לעסק'!AG33))</f>
        <v>1</v>
      </c>
      <c r="H33" s="123">
        <f t="shared" si="7"/>
        <v>0</v>
      </c>
      <c r="I33" s="128">
        <f>IF($C$7=מאי!$C$7,מאי!I33,IF($C$7=$AE$2,'שיקוף לעסק'!AD33,'שיקוף לעסק'!AH33))</f>
        <v>1</v>
      </c>
      <c r="J33" s="129">
        <f t="shared" si="8"/>
        <v>0</v>
      </c>
      <c r="K33" s="10"/>
      <c r="L33" s="177"/>
      <c r="M33" s="185"/>
      <c r="N33" s="246"/>
      <c r="O33" s="186"/>
      <c r="P33" s="281"/>
      <c r="Q33" s="43"/>
      <c r="R33" s="10"/>
      <c r="S33" s="273">
        <f t="shared" si="1"/>
        <v>0.17</v>
      </c>
      <c r="T33" s="56">
        <f t="shared" si="2"/>
        <v>0</v>
      </c>
      <c r="AC33" s="77" t="str">
        <f t="shared" si="10"/>
        <v>פרסום ושיווק</v>
      </c>
      <c r="AL33" s="299">
        <f t="shared" si="3"/>
        <v>0</v>
      </c>
      <c r="AM33" s="299">
        <f t="shared" si="4"/>
        <v>0</v>
      </c>
      <c r="AN33" s="299">
        <f t="shared" si="5"/>
        <v>0</v>
      </c>
    </row>
    <row r="34" spans="1:40" ht="15.75" customHeight="1" x14ac:dyDescent="0.2">
      <c r="A34" s="10"/>
      <c r="B34" s="119" t="str">
        <f>מאי!B34</f>
        <v>ארוחות עסקיות וכיבוד מחוץ לעסק</v>
      </c>
      <c r="C34" s="129">
        <f t="shared" si="0"/>
        <v>0</v>
      </c>
      <c r="D34" s="331" t="str">
        <f>IF($C$7=מאי!$C$7,מאי!D34,IF($C$7=$AE$2,'שיקוף לעסק'!AA34,'שיקוף לעסק'!AE34))</f>
        <v>לא</v>
      </c>
      <c r="E34" s="332" t="str">
        <f>IF($C$7=מאי!$C$7,מאי!E34,IF($C$7=$AE$2,'שיקוף לעסק'!AB34,'שיקוף לעסק'!AF34))</f>
        <v>עסק</v>
      </c>
      <c r="F34" s="126">
        <f t="shared" si="6"/>
        <v>0</v>
      </c>
      <c r="G34" s="127">
        <f>IF($C$7=מאי!$C$7,מאי!G34,IF($C$7=$AE$2,'שיקוף לעסק'!AC34,'שיקוף לעסק'!AG34))</f>
        <v>0</v>
      </c>
      <c r="H34" s="123">
        <f t="shared" si="7"/>
        <v>0</v>
      </c>
      <c r="I34" s="128">
        <f>IF($C$7=מאי!$C$7,מאי!I34,IF($C$7=$AE$2,'שיקוף לעסק'!AD34,'שיקוף לעסק'!AH34))</f>
        <v>0</v>
      </c>
      <c r="J34" s="129">
        <f t="shared" si="8"/>
        <v>0</v>
      </c>
      <c r="K34" s="10"/>
      <c r="L34" s="177"/>
      <c r="M34" s="185"/>
      <c r="N34" s="246"/>
      <c r="O34" s="186"/>
      <c r="P34" s="281"/>
      <c r="Q34" s="43"/>
      <c r="R34" s="10"/>
      <c r="S34" s="273">
        <f t="shared" si="1"/>
        <v>0.17</v>
      </c>
      <c r="T34" s="56">
        <f t="shared" si="2"/>
        <v>0</v>
      </c>
      <c r="AC34" s="77" t="str">
        <f t="shared" si="10"/>
        <v>ארוחות עסקיות וכיבוד מחוץ לעסק</v>
      </c>
      <c r="AL34" s="299">
        <f t="shared" si="3"/>
        <v>0</v>
      </c>
      <c r="AM34" s="299">
        <f t="shared" si="4"/>
        <v>0</v>
      </c>
      <c r="AN34" s="299">
        <f t="shared" si="5"/>
        <v>0</v>
      </c>
    </row>
    <row r="35" spans="1:40" ht="15.75" customHeight="1" x14ac:dyDescent="0.2">
      <c r="A35" s="10"/>
      <c r="B35" s="119" t="str">
        <f>מאי!B35</f>
        <v>כיבודים בעסק (קפה, תה וכדומה)</v>
      </c>
      <c r="C35" s="129">
        <f t="shared" si="0"/>
        <v>0</v>
      </c>
      <c r="D35" s="331" t="str">
        <f>IF($C$7=מאי!$C$7,מאי!D35,IF($C$7=$AE$2,'שיקוף לעסק'!AA35,'שיקוף לעסק'!AE35))</f>
        <v>לא</v>
      </c>
      <c r="E35" s="332" t="str">
        <f>IF($C$7=מאי!$C$7,מאי!E35,IF($C$7=$AE$2,'שיקוף לעסק'!AB35,'שיקוף לעסק'!AF35))</f>
        <v>עסק</v>
      </c>
      <c r="F35" s="126">
        <f t="shared" si="6"/>
        <v>0</v>
      </c>
      <c r="G35" s="127">
        <f>IF($C$7=מאי!$C$7,מאי!G35,IF($C$7=$AE$2,'שיקוף לעסק'!AC35,'שיקוף לעסק'!AG35))</f>
        <v>0.8</v>
      </c>
      <c r="H35" s="123">
        <f t="shared" si="7"/>
        <v>0</v>
      </c>
      <c r="I35" s="128">
        <f>IF($C$7=מאי!$C$7,מאי!I35,IF($C$7=$AE$2,'שיקוף לעסק'!AD35,'שיקוף לעסק'!AH35))</f>
        <v>0</v>
      </c>
      <c r="J35" s="129">
        <f t="shared" si="8"/>
        <v>0</v>
      </c>
      <c r="K35" s="10"/>
      <c r="L35" s="177"/>
      <c r="M35" s="185"/>
      <c r="N35" s="246"/>
      <c r="O35" s="186"/>
      <c r="P35" s="281"/>
      <c r="Q35" s="43"/>
      <c r="R35" s="10"/>
      <c r="S35" s="273">
        <f t="shared" si="1"/>
        <v>0.17</v>
      </c>
      <c r="T35" s="56">
        <f t="shared" si="2"/>
        <v>0</v>
      </c>
      <c r="AC35" s="77" t="str">
        <f t="shared" si="10"/>
        <v>כיבודים בעסק (קפה, תה וכדומה)</v>
      </c>
      <c r="AL35" s="299">
        <f t="shared" si="3"/>
        <v>0</v>
      </c>
      <c r="AM35" s="299">
        <f t="shared" si="4"/>
        <v>0</v>
      </c>
      <c r="AN35" s="299">
        <f t="shared" si="5"/>
        <v>0</v>
      </c>
    </row>
    <row r="36" spans="1:40" ht="15.75" customHeight="1" x14ac:dyDescent="0.2">
      <c r="A36" s="10"/>
      <c r="B36" s="119" t="str">
        <f>מאי!B36</f>
        <v>החזר חובות - חלק הקרן</v>
      </c>
      <c r="C36" s="129">
        <f t="shared" si="0"/>
        <v>0</v>
      </c>
      <c r="D36" s="331" t="str">
        <f>IF($C$7=מאי!$C$7,מאי!D36,IF($C$7=$AE$2,'שיקוף לעסק'!AA36,'שיקוף לעסק'!AE36))</f>
        <v>לא</v>
      </c>
      <c r="E36" s="332" t="str">
        <f>IF($C$7=מאי!$C$7,מאי!E36,IF($C$7=$AE$2,'שיקוף לעסק'!AB36,'שיקוף לעסק'!AF36))</f>
        <v>עסק</v>
      </c>
      <c r="F36" s="126">
        <f t="shared" si="6"/>
        <v>0</v>
      </c>
      <c r="G36" s="127">
        <f>IF($C$7=מאי!$C$7,מאי!G36,IF($C$7=$AE$2,'שיקוף לעסק'!AC36,'שיקוף לעסק'!AG36))</f>
        <v>0</v>
      </c>
      <c r="H36" s="123">
        <f t="shared" si="7"/>
        <v>0</v>
      </c>
      <c r="I36" s="128">
        <f>IF($C$7=מאי!$C$7,מאי!I36,IF($C$7=$AE$2,'שיקוף לעסק'!AD36,'שיקוף לעסק'!AH36))</f>
        <v>0</v>
      </c>
      <c r="J36" s="129">
        <f t="shared" si="8"/>
        <v>0</v>
      </c>
      <c r="K36" s="10"/>
      <c r="L36" s="177"/>
      <c r="M36" s="185"/>
      <c r="N36" s="246"/>
      <c r="O36" s="186"/>
      <c r="P36" s="281"/>
      <c r="Q36" s="43"/>
      <c r="R36" s="10"/>
      <c r="S36" s="273">
        <f t="shared" si="1"/>
        <v>0.17</v>
      </c>
      <c r="T36" s="56">
        <f t="shared" si="2"/>
        <v>0</v>
      </c>
      <c r="AC36" s="77" t="str">
        <f t="shared" si="10"/>
        <v>החזר חובות - חלק הקרן</v>
      </c>
      <c r="AL36" s="299">
        <f t="shared" si="3"/>
        <v>0</v>
      </c>
      <c r="AM36" s="299">
        <f t="shared" si="4"/>
        <v>0</v>
      </c>
      <c r="AN36" s="299">
        <f t="shared" si="5"/>
        <v>0</v>
      </c>
    </row>
    <row r="37" spans="1:40" ht="15.75" customHeight="1" x14ac:dyDescent="0.2">
      <c r="A37" s="10"/>
      <c r="B37" s="119" t="str">
        <f>מאי!B37</f>
        <v>החזר חובות - חלק הרבית</v>
      </c>
      <c r="C37" s="129">
        <f t="shared" si="0"/>
        <v>0</v>
      </c>
      <c r="D37" s="331" t="str">
        <f>IF($C$7=מאי!$C$7,מאי!D37,IF($C$7=$AE$2,'שיקוף לעסק'!AA37,'שיקוף לעסק'!AE37))</f>
        <v>לא</v>
      </c>
      <c r="E37" s="332" t="str">
        <f>IF($C$7=מאי!$C$7,מאי!E37,IF($C$7=$AE$2,'שיקוף לעסק'!AB37,'שיקוף לעסק'!AF37))</f>
        <v>עסק</v>
      </c>
      <c r="F37" s="126">
        <f t="shared" si="6"/>
        <v>0</v>
      </c>
      <c r="G37" s="127">
        <f>IF($C$7=מאי!$C$7,מאי!G37,IF($C$7=$AE$2,'שיקוף לעסק'!AC37,'שיקוף לעסק'!AG37))</f>
        <v>1</v>
      </c>
      <c r="H37" s="123">
        <f t="shared" si="7"/>
        <v>0</v>
      </c>
      <c r="I37" s="128">
        <f>IF($C$7=מאי!$C$7,מאי!I37,IF($C$7=$AE$2,'שיקוף לעסק'!AD37,'שיקוף לעסק'!AH37))</f>
        <v>0</v>
      </c>
      <c r="J37" s="129">
        <f t="shared" si="8"/>
        <v>0</v>
      </c>
      <c r="K37" s="10"/>
      <c r="L37" s="177"/>
      <c r="M37" s="185"/>
      <c r="N37" s="246"/>
      <c r="O37" s="186"/>
      <c r="P37" s="281"/>
      <c r="Q37" s="43"/>
      <c r="R37" s="10"/>
      <c r="S37" s="273">
        <f t="shared" si="1"/>
        <v>0.17</v>
      </c>
      <c r="T37" s="56">
        <f t="shared" si="2"/>
        <v>0</v>
      </c>
      <c r="AC37" s="77" t="str">
        <f t="shared" si="10"/>
        <v>החזר חובות - חלק הרבית</v>
      </c>
      <c r="AL37" s="299">
        <f t="shared" si="3"/>
        <v>0</v>
      </c>
      <c r="AM37" s="299">
        <f t="shared" si="4"/>
        <v>0</v>
      </c>
      <c r="AN37" s="299">
        <f t="shared" si="5"/>
        <v>0</v>
      </c>
    </row>
    <row r="38" spans="1:40" ht="15.75" customHeight="1" x14ac:dyDescent="0.2">
      <c r="A38" s="10"/>
      <c r="B38" s="119" t="str">
        <f>מאי!B38</f>
        <v>השתלמויות</v>
      </c>
      <c r="C38" s="129">
        <f t="shared" si="0"/>
        <v>0</v>
      </c>
      <c r="D38" s="331" t="str">
        <f>IF($C$7=מאי!$C$7,מאי!D38,IF($C$7=$AE$2,'שיקוף לעסק'!AA38,'שיקוף לעסק'!AE38))</f>
        <v>לא</v>
      </c>
      <c r="E38" s="332" t="str">
        <f>IF($C$7=מאי!$C$7,מאי!E38,IF($C$7=$AE$2,'שיקוף לעסק'!AB38,'שיקוף לעסק'!AF38))</f>
        <v>עסק</v>
      </c>
      <c r="F38" s="126">
        <f t="shared" si="6"/>
        <v>0</v>
      </c>
      <c r="G38" s="127">
        <f>IF($C$7=מאי!$C$7,מאי!G38,IF($C$7=$AE$2,'שיקוף לעסק'!AC38,'שיקוף לעסק'!AG38))</f>
        <v>1</v>
      </c>
      <c r="H38" s="123">
        <f t="shared" si="7"/>
        <v>0</v>
      </c>
      <c r="I38" s="128">
        <f>IF($C$7=מאי!$C$7,מאי!I38,IF($C$7=$AE$2,'שיקוף לעסק'!AD38,'שיקוף לעסק'!AH38))</f>
        <v>1</v>
      </c>
      <c r="J38" s="129">
        <f t="shared" si="8"/>
        <v>0</v>
      </c>
      <c r="K38" s="10"/>
      <c r="L38" s="177"/>
      <c r="M38" s="185"/>
      <c r="N38" s="246"/>
      <c r="O38" s="186"/>
      <c r="P38" s="281"/>
      <c r="Q38" s="43"/>
      <c r="R38" s="10"/>
      <c r="S38" s="273">
        <f t="shared" si="1"/>
        <v>0.17</v>
      </c>
      <c r="T38" s="56">
        <f t="shared" si="2"/>
        <v>0</v>
      </c>
      <c r="AC38" s="77" t="str">
        <f t="shared" si="10"/>
        <v>השתלמויות</v>
      </c>
      <c r="AL38" s="299">
        <f t="shared" si="3"/>
        <v>0</v>
      </c>
      <c r="AM38" s="299">
        <f t="shared" si="4"/>
        <v>0</v>
      </c>
      <c r="AN38" s="299">
        <f t="shared" si="5"/>
        <v>0</v>
      </c>
    </row>
    <row r="39" spans="1:40" ht="15.75" customHeight="1" x14ac:dyDescent="0.2">
      <c r="A39" s="10"/>
      <c r="B39" s="119" t="str">
        <f>מאי!B39</f>
        <v>קנסות</v>
      </c>
      <c r="C39" s="129">
        <f t="shared" si="0"/>
        <v>0</v>
      </c>
      <c r="D39" s="331" t="str">
        <f>IF($C$7=מאי!$C$7,מאי!D39,IF($C$7=$AE$2,'שיקוף לעסק'!AA39,'שיקוף לעסק'!AE39))</f>
        <v>לא</v>
      </c>
      <c r="E39" s="332" t="str">
        <f>IF($C$7=מאי!$C$7,מאי!E39,IF($C$7=$AE$2,'שיקוף לעסק'!AB39,'שיקוף לעסק'!AF39))</f>
        <v>עסק</v>
      </c>
      <c r="F39" s="126">
        <f t="shared" si="6"/>
        <v>0</v>
      </c>
      <c r="G39" s="127">
        <f>IF($C$7=מאי!$C$7,מאי!G39,IF($C$7=$AE$2,'שיקוף לעסק'!AC39,'שיקוף לעסק'!AG39))</f>
        <v>0</v>
      </c>
      <c r="H39" s="123">
        <f t="shared" si="7"/>
        <v>0</v>
      </c>
      <c r="I39" s="128">
        <f>IF($C$7=מאי!$C$7,מאי!I39,IF($C$7=$AE$2,'שיקוף לעסק'!AD39,'שיקוף לעסק'!AH39))</f>
        <v>0</v>
      </c>
      <c r="J39" s="129">
        <f t="shared" si="8"/>
        <v>0</v>
      </c>
      <c r="K39" s="10"/>
      <c r="L39" s="177"/>
      <c r="M39" s="185"/>
      <c r="N39" s="246"/>
      <c r="O39" s="186"/>
      <c r="P39" s="281"/>
      <c r="Q39" s="43"/>
      <c r="R39" s="10"/>
      <c r="S39" s="273">
        <f t="shared" si="1"/>
        <v>0.17</v>
      </c>
      <c r="T39" s="56">
        <f t="shared" si="2"/>
        <v>0</v>
      </c>
      <c r="AC39" s="77" t="str">
        <f t="shared" si="10"/>
        <v>קנסות</v>
      </c>
      <c r="AL39" s="299">
        <f t="shared" si="3"/>
        <v>0</v>
      </c>
      <c r="AM39" s="299">
        <f t="shared" si="4"/>
        <v>0</v>
      </c>
      <c r="AN39" s="299">
        <f t="shared" si="5"/>
        <v>0</v>
      </c>
    </row>
    <row r="40" spans="1:40" ht="15.75" customHeight="1" x14ac:dyDescent="0.2">
      <c r="A40" s="10"/>
      <c r="B40" s="119">
        <f>מאי!B40</f>
        <v>0</v>
      </c>
      <c r="C40" s="139">
        <f t="shared" si="0"/>
        <v>0</v>
      </c>
      <c r="D40" s="333" t="str">
        <f>IF($C$7=מאי!$C$7,מאי!D40,IF($C$7=$AE$2,'שיקוף לעסק'!AA40,'שיקוף לעסק'!AE40))</f>
        <v>לא</v>
      </c>
      <c r="E40" s="334" t="str">
        <f>IF($C$7=מאי!$C$7,מאי!E40,IF($C$7=$AE$2,'שיקוף לעסק'!AB40,'שיקוף לעסק'!AF40))</f>
        <v>עסק</v>
      </c>
      <c r="F40" s="126">
        <f t="shared" si="6"/>
        <v>0</v>
      </c>
      <c r="G40" s="127">
        <f>IF($C$7=מאי!$C$7,מאי!G40,IF($C$7=$AE$2,'שיקוף לעסק'!AC40,'שיקוף לעסק'!AG40))</f>
        <v>0</v>
      </c>
      <c r="H40" s="123">
        <f t="shared" si="7"/>
        <v>0</v>
      </c>
      <c r="I40" s="128">
        <f>IF($C$7=מאי!$C$7,מאי!I40,IF($C$7=$AE$2,'שיקוף לעסק'!AD40,'שיקוף לעסק'!AH40))</f>
        <v>0</v>
      </c>
      <c r="J40" s="129">
        <f t="shared" si="8"/>
        <v>0</v>
      </c>
      <c r="K40" s="10"/>
      <c r="L40" s="177"/>
      <c r="M40" s="185"/>
      <c r="N40" s="246"/>
      <c r="O40" s="186"/>
      <c r="P40" s="281"/>
      <c r="Q40" s="43"/>
      <c r="R40" s="10"/>
      <c r="S40" s="273">
        <f t="shared" si="1"/>
        <v>0.17</v>
      </c>
      <c r="T40" s="56">
        <f t="shared" si="2"/>
        <v>0</v>
      </c>
      <c r="AC40" s="77">
        <f t="shared" si="10"/>
        <v>0</v>
      </c>
      <c r="AL40" s="299">
        <f t="shared" si="3"/>
        <v>0</v>
      </c>
      <c r="AM40" s="299">
        <f t="shared" si="4"/>
        <v>0</v>
      </c>
      <c r="AN40" s="299">
        <f t="shared" si="5"/>
        <v>0</v>
      </c>
    </row>
    <row r="41" spans="1:40" ht="15.75" customHeight="1" x14ac:dyDescent="0.2">
      <c r="A41" s="10"/>
      <c r="B41" s="119">
        <f>מאי!B41</f>
        <v>0</v>
      </c>
      <c r="C41" s="139">
        <f t="shared" si="0"/>
        <v>0</v>
      </c>
      <c r="D41" s="333" t="str">
        <f>IF($C$7=מאי!$C$7,מאי!D41,IF($C$7=$AE$2,'שיקוף לעסק'!AA41,'שיקוף לעסק'!AE41))</f>
        <v>לא</v>
      </c>
      <c r="E41" s="334" t="str">
        <f>IF($C$7=מאי!$C$7,מאי!E41,IF($C$7=$AE$2,'שיקוף לעסק'!AB41,'שיקוף לעסק'!AF41))</f>
        <v>עסק</v>
      </c>
      <c r="F41" s="126">
        <f t="shared" si="6"/>
        <v>0</v>
      </c>
      <c r="G41" s="127">
        <f>IF($C$7=מאי!$C$7,מאי!G41,IF($C$7=$AE$2,'שיקוף לעסק'!AC41,'שיקוף לעסק'!AG41))</f>
        <v>0</v>
      </c>
      <c r="H41" s="123">
        <f t="shared" si="7"/>
        <v>0</v>
      </c>
      <c r="I41" s="128">
        <f>IF($C$7=מאי!$C$7,מאי!I41,IF($C$7=$AE$2,'שיקוף לעסק'!AD41,'שיקוף לעסק'!AH41))</f>
        <v>0</v>
      </c>
      <c r="J41" s="129">
        <f t="shared" si="8"/>
        <v>0</v>
      </c>
      <c r="K41" s="10"/>
      <c r="L41" s="177"/>
      <c r="M41" s="185"/>
      <c r="N41" s="246"/>
      <c r="O41" s="186"/>
      <c r="P41" s="281"/>
      <c r="Q41" s="43"/>
      <c r="R41" s="10"/>
      <c r="S41" s="273">
        <f t="shared" si="1"/>
        <v>0.17</v>
      </c>
      <c r="T41" s="56">
        <f t="shared" si="2"/>
        <v>0</v>
      </c>
      <c r="AC41" s="77">
        <f t="shared" si="10"/>
        <v>0</v>
      </c>
      <c r="AL41" s="299">
        <f t="shared" si="3"/>
        <v>0</v>
      </c>
      <c r="AM41" s="299">
        <f t="shared" si="4"/>
        <v>0</v>
      </c>
      <c r="AN41" s="299">
        <f t="shared" si="5"/>
        <v>0</v>
      </c>
    </row>
    <row r="42" spans="1:40" ht="15.75" customHeight="1" x14ac:dyDescent="0.2">
      <c r="A42" s="10"/>
      <c r="B42" s="119">
        <f>מאי!B42</f>
        <v>0</v>
      </c>
      <c r="C42" s="139">
        <f t="shared" si="0"/>
        <v>0</v>
      </c>
      <c r="D42" s="333" t="str">
        <f>IF($C$7=מאי!$C$7,מאי!D42,IF($C$7=$AE$2,'שיקוף לעסק'!AA42,'שיקוף לעסק'!AE42))</f>
        <v>לא</v>
      </c>
      <c r="E42" s="334" t="str">
        <f>IF($C$7=מאי!$C$7,מאי!E42,IF($C$7=$AE$2,'שיקוף לעסק'!AB42,'שיקוף לעסק'!AF42))</f>
        <v>עסק</v>
      </c>
      <c r="F42" s="126">
        <f t="shared" si="6"/>
        <v>0</v>
      </c>
      <c r="G42" s="127">
        <f>IF($C$7=מאי!$C$7,מאי!G42,IF($C$7=$AE$2,'שיקוף לעסק'!AC42,'שיקוף לעסק'!AG42))</f>
        <v>0</v>
      </c>
      <c r="H42" s="123">
        <f t="shared" si="7"/>
        <v>0</v>
      </c>
      <c r="I42" s="128">
        <f>IF($C$7=מאי!$C$7,מאי!I42,IF($C$7=$AE$2,'שיקוף לעסק'!AD42,'שיקוף לעסק'!AH42))</f>
        <v>0</v>
      </c>
      <c r="J42" s="129">
        <f t="shared" si="8"/>
        <v>0</v>
      </c>
      <c r="K42" s="10"/>
      <c r="L42" s="177"/>
      <c r="M42" s="185"/>
      <c r="N42" s="246"/>
      <c r="O42" s="186"/>
      <c r="P42" s="281"/>
      <c r="Q42" s="43"/>
      <c r="R42" s="10"/>
      <c r="S42" s="273">
        <f t="shared" si="1"/>
        <v>0.17</v>
      </c>
      <c r="T42" s="56">
        <f t="shared" si="2"/>
        <v>0</v>
      </c>
      <c r="AC42" s="77">
        <f t="shared" si="10"/>
        <v>0</v>
      </c>
      <c r="AL42" s="299">
        <f t="shared" si="3"/>
        <v>0</v>
      </c>
      <c r="AM42" s="299">
        <f t="shared" si="4"/>
        <v>0</v>
      </c>
      <c r="AN42" s="299">
        <f t="shared" si="5"/>
        <v>0</v>
      </c>
    </row>
    <row r="43" spans="1:40" ht="15.75" customHeight="1" x14ac:dyDescent="0.2">
      <c r="A43" s="10"/>
      <c r="B43" s="119">
        <f>מאי!B43</f>
        <v>0</v>
      </c>
      <c r="C43" s="139">
        <f t="shared" si="0"/>
        <v>0</v>
      </c>
      <c r="D43" s="333" t="str">
        <f>IF($C$7=מאי!$C$7,מאי!D43,IF($C$7=$AE$2,'שיקוף לעסק'!AA43,'שיקוף לעסק'!AE43))</f>
        <v>לא</v>
      </c>
      <c r="E43" s="334" t="str">
        <f>IF($C$7=מאי!$C$7,מאי!E43,IF($C$7=$AE$2,'שיקוף לעסק'!AB43,'שיקוף לעסק'!AF43))</f>
        <v>עסק</v>
      </c>
      <c r="F43" s="126">
        <f t="shared" si="6"/>
        <v>0</v>
      </c>
      <c r="G43" s="127">
        <f>IF($C$7=מאי!$C$7,מאי!G43,IF($C$7=$AE$2,'שיקוף לעסק'!AC43,'שיקוף לעסק'!AG43))</f>
        <v>0</v>
      </c>
      <c r="H43" s="123">
        <f t="shared" si="7"/>
        <v>0</v>
      </c>
      <c r="I43" s="128">
        <f>IF($C$7=מאי!$C$7,מאי!I43,IF($C$7=$AE$2,'שיקוף לעסק'!AD43,'שיקוף לעסק'!AH43))</f>
        <v>0</v>
      </c>
      <c r="J43" s="129">
        <f t="shared" si="8"/>
        <v>0</v>
      </c>
      <c r="K43" s="10"/>
      <c r="L43" s="177"/>
      <c r="M43" s="185"/>
      <c r="N43" s="246"/>
      <c r="O43" s="186"/>
      <c r="P43" s="281"/>
      <c r="Q43" s="43"/>
      <c r="R43" s="10"/>
      <c r="S43" s="273">
        <f t="shared" si="1"/>
        <v>0.17</v>
      </c>
      <c r="T43" s="56">
        <f t="shared" si="2"/>
        <v>0</v>
      </c>
      <c r="AC43" s="77">
        <f t="shared" si="10"/>
        <v>0</v>
      </c>
      <c r="AL43" s="299">
        <f t="shared" si="3"/>
        <v>0</v>
      </c>
      <c r="AM43" s="299">
        <f t="shared" si="4"/>
        <v>0</v>
      </c>
      <c r="AN43" s="299">
        <f t="shared" si="5"/>
        <v>0</v>
      </c>
    </row>
    <row r="44" spans="1:40" ht="15.75" customHeight="1" thickBot="1" x14ac:dyDescent="0.25">
      <c r="A44" s="10"/>
      <c r="B44" s="120">
        <f>מאי!B44</f>
        <v>0</v>
      </c>
      <c r="C44" s="140">
        <f t="shared" si="0"/>
        <v>0</v>
      </c>
      <c r="D44" s="333" t="str">
        <f>IF($C$7=מאי!$C$7,מאי!D44,IF($C$7=$AE$2,'שיקוף לעסק'!AA44,'שיקוף לעסק'!AE44))</f>
        <v>לא</v>
      </c>
      <c r="E44" s="334" t="str">
        <f>IF($C$7=מאי!$C$7,מאי!E44,IF($C$7=$AE$2,'שיקוף לעסק'!AB44,'שיקוף לעסק'!AF44))</f>
        <v>עסק</v>
      </c>
      <c r="F44" s="130">
        <f t="shared" si="6"/>
        <v>0</v>
      </c>
      <c r="G44" s="131">
        <f>IF($C$7=מאי!$C$7,מאי!G44,IF($C$7=$AE$2,'שיקוף לעסק'!AC44,'שיקוף לעסק'!AG44))</f>
        <v>0</v>
      </c>
      <c r="H44" s="132">
        <f t="shared" si="7"/>
        <v>0</v>
      </c>
      <c r="I44" s="133">
        <f>IF($C$7=מאי!$C$7,מאי!I44,IF($C$7=$AE$2,'שיקוף לעסק'!AD44,'שיקוף לעסק'!AH44))</f>
        <v>0</v>
      </c>
      <c r="J44" s="134">
        <f t="shared" si="8"/>
        <v>0</v>
      </c>
      <c r="K44" s="10"/>
      <c r="L44" s="177"/>
      <c r="M44" s="185"/>
      <c r="N44" s="246"/>
      <c r="O44" s="186"/>
      <c r="P44" s="281"/>
      <c r="Q44" s="43"/>
      <c r="R44" s="10"/>
      <c r="S44" s="273">
        <f t="shared" si="1"/>
        <v>0.17</v>
      </c>
      <c r="T44" s="56">
        <f t="shared" si="2"/>
        <v>0</v>
      </c>
      <c r="AC44" s="115">
        <f t="shared" si="10"/>
        <v>0</v>
      </c>
      <c r="AL44" s="299">
        <f t="shared" si="3"/>
        <v>0</v>
      </c>
      <c r="AM44" s="299">
        <f t="shared" si="4"/>
        <v>0</v>
      </c>
      <c r="AN44" s="299">
        <f t="shared" si="5"/>
        <v>0</v>
      </c>
    </row>
    <row r="45" spans="1:40" ht="15.75" customHeight="1" thickBot="1" x14ac:dyDescent="0.25">
      <c r="A45" s="10"/>
      <c r="B45" s="112" t="s">
        <v>49</v>
      </c>
      <c r="C45" s="87">
        <f>SUM(C11:C44)</f>
        <v>0</v>
      </c>
      <c r="D45" s="193"/>
      <c r="E45" s="318"/>
      <c r="F45" s="88">
        <f>SUM(F11:F44)</f>
        <v>0</v>
      </c>
      <c r="G45" s="21"/>
      <c r="H45" s="89">
        <f>SUM(H11:H44)</f>
        <v>0</v>
      </c>
      <c r="I45" s="21"/>
      <c r="J45" s="87">
        <f>SUM(J11:J44)</f>
        <v>0</v>
      </c>
      <c r="K45" s="10"/>
      <c r="L45" s="177"/>
      <c r="M45" s="185"/>
      <c r="N45" s="246"/>
      <c r="O45" s="186"/>
      <c r="P45" s="281"/>
      <c r="Q45" s="43"/>
      <c r="R45" s="10"/>
      <c r="S45" s="273">
        <f t="shared" si="1"/>
        <v>0.17</v>
      </c>
      <c r="T45" s="56">
        <f t="shared" si="2"/>
        <v>0</v>
      </c>
    </row>
    <row r="46" spans="1:40" ht="15.75" customHeight="1" x14ac:dyDescent="0.2">
      <c r="A46" s="10"/>
      <c r="B46" s="15"/>
      <c r="C46" s="38"/>
      <c r="D46" s="38"/>
      <c r="E46" s="38"/>
      <c r="F46" s="38"/>
      <c r="G46" s="38"/>
      <c r="H46" s="38"/>
      <c r="I46" s="38"/>
      <c r="J46" s="38"/>
      <c r="K46" s="10"/>
      <c r="L46" s="188"/>
      <c r="M46" s="185"/>
      <c r="N46" s="246"/>
      <c r="O46" s="185"/>
      <c r="P46" s="281"/>
      <c r="Q46" s="43"/>
      <c r="R46" s="10"/>
      <c r="S46" s="273">
        <f t="shared" si="1"/>
        <v>0.17</v>
      </c>
      <c r="T46" s="56">
        <f t="shared" si="2"/>
        <v>0</v>
      </c>
    </row>
    <row r="47" spans="1:40" ht="15.75" customHeight="1" x14ac:dyDescent="0.2">
      <c r="A47" s="10"/>
      <c r="K47" s="10"/>
      <c r="L47" s="177"/>
      <c r="M47" s="185"/>
      <c r="N47" s="246"/>
      <c r="O47" s="186"/>
      <c r="P47" s="281"/>
      <c r="Q47" s="43"/>
      <c r="R47" s="10"/>
      <c r="S47" s="273">
        <f t="shared" si="1"/>
        <v>0.17</v>
      </c>
      <c r="T47" s="56">
        <f t="shared" si="2"/>
        <v>0</v>
      </c>
    </row>
    <row r="48" spans="1:40" ht="15.75" customHeight="1" x14ac:dyDescent="0.2">
      <c r="A48" s="10"/>
      <c r="K48" s="10"/>
      <c r="L48" s="177"/>
      <c r="M48" s="185"/>
      <c r="N48" s="246"/>
      <c r="O48" s="186"/>
      <c r="P48" s="281"/>
      <c r="Q48" s="43"/>
      <c r="R48" s="10"/>
      <c r="S48" s="273">
        <f t="shared" si="1"/>
        <v>0.17</v>
      </c>
      <c r="T48" s="56">
        <f t="shared" si="2"/>
        <v>0</v>
      </c>
    </row>
    <row r="49" spans="12:20" x14ac:dyDescent="0.2">
      <c r="L49" s="177"/>
      <c r="M49" s="185"/>
      <c r="N49" s="246"/>
      <c r="O49" s="186"/>
      <c r="P49" s="281"/>
      <c r="Q49" s="43"/>
      <c r="S49" s="273">
        <f t="shared" si="1"/>
        <v>0.17</v>
      </c>
      <c r="T49" s="56">
        <f t="shared" si="2"/>
        <v>0</v>
      </c>
    </row>
    <row r="50" spans="12:20" x14ac:dyDescent="0.2">
      <c r="L50" s="177"/>
      <c r="M50" s="185"/>
      <c r="N50" s="246"/>
      <c r="O50" s="186"/>
      <c r="P50" s="281"/>
      <c r="Q50" s="43"/>
      <c r="S50" s="273">
        <f t="shared" si="1"/>
        <v>0.17</v>
      </c>
      <c r="T50" s="56">
        <f t="shared" si="2"/>
        <v>0</v>
      </c>
    </row>
    <row r="51" spans="12:20" x14ac:dyDescent="0.2">
      <c r="L51" s="177"/>
      <c r="M51" s="185"/>
      <c r="N51" s="246"/>
      <c r="O51" s="186"/>
      <c r="P51" s="281"/>
      <c r="Q51" s="43"/>
      <c r="S51" s="273">
        <f t="shared" si="1"/>
        <v>0.17</v>
      </c>
      <c r="T51" s="56">
        <f t="shared" si="2"/>
        <v>0</v>
      </c>
    </row>
    <row r="52" spans="12:20" x14ac:dyDescent="0.2">
      <c r="L52" s="177"/>
      <c r="M52" s="185"/>
      <c r="N52" s="246"/>
      <c r="O52" s="186"/>
      <c r="P52" s="281"/>
      <c r="Q52" s="43"/>
      <c r="S52" s="273">
        <f t="shared" si="1"/>
        <v>0.17</v>
      </c>
      <c r="T52" s="56">
        <f t="shared" si="2"/>
        <v>0</v>
      </c>
    </row>
    <row r="53" spans="12:20" x14ac:dyDescent="0.2">
      <c r="L53" s="177"/>
      <c r="M53" s="185"/>
      <c r="N53" s="246"/>
      <c r="O53" s="186"/>
      <c r="P53" s="281"/>
      <c r="Q53" s="43"/>
      <c r="S53" s="273">
        <f t="shared" si="1"/>
        <v>0.17</v>
      </c>
      <c r="T53" s="56">
        <f t="shared" si="2"/>
        <v>0</v>
      </c>
    </row>
    <row r="54" spans="12:20" x14ac:dyDescent="0.2">
      <c r="L54" s="177"/>
      <c r="M54" s="185"/>
      <c r="N54" s="246"/>
      <c r="O54" s="186"/>
      <c r="P54" s="281"/>
      <c r="Q54" s="43"/>
      <c r="S54" s="273">
        <f t="shared" si="1"/>
        <v>0.17</v>
      </c>
      <c r="T54" s="56">
        <f t="shared" si="2"/>
        <v>0</v>
      </c>
    </row>
    <row r="55" spans="12:20" x14ac:dyDescent="0.2">
      <c r="L55" s="177"/>
      <c r="M55" s="185"/>
      <c r="N55" s="246"/>
      <c r="O55" s="186"/>
      <c r="P55" s="281"/>
      <c r="Q55" s="43"/>
      <c r="S55" s="273">
        <f t="shared" si="1"/>
        <v>0.17</v>
      </c>
      <c r="T55" s="56">
        <f t="shared" si="2"/>
        <v>0</v>
      </c>
    </row>
    <row r="56" spans="12:20" x14ac:dyDescent="0.2">
      <c r="L56" s="177"/>
      <c r="M56" s="185"/>
      <c r="N56" s="246"/>
      <c r="O56" s="186"/>
      <c r="P56" s="281"/>
      <c r="Q56" s="43"/>
      <c r="S56" s="273">
        <f t="shared" si="1"/>
        <v>0.17</v>
      </c>
      <c r="T56" s="56">
        <f t="shared" si="2"/>
        <v>0</v>
      </c>
    </row>
    <row r="57" spans="12:20" x14ac:dyDescent="0.2">
      <c r="L57" s="177"/>
      <c r="M57" s="185"/>
      <c r="N57" s="246"/>
      <c r="O57" s="186"/>
      <c r="P57" s="281"/>
      <c r="Q57" s="43"/>
      <c r="S57" s="273">
        <f t="shared" si="1"/>
        <v>0.17</v>
      </c>
      <c r="T57" s="56">
        <f t="shared" si="2"/>
        <v>0</v>
      </c>
    </row>
    <row r="58" spans="12:20" x14ac:dyDescent="0.2">
      <c r="L58" s="177"/>
      <c r="M58" s="185"/>
      <c r="N58" s="246"/>
      <c r="O58" s="186"/>
      <c r="P58" s="281"/>
      <c r="Q58" s="43"/>
      <c r="S58" s="273">
        <f t="shared" si="1"/>
        <v>0.17</v>
      </c>
      <c r="T58" s="56">
        <f t="shared" si="2"/>
        <v>0</v>
      </c>
    </row>
    <row r="59" spans="12:20" x14ac:dyDescent="0.2">
      <c r="L59" s="177"/>
      <c r="M59" s="185"/>
      <c r="N59" s="246"/>
      <c r="O59" s="186"/>
      <c r="P59" s="281"/>
      <c r="Q59" s="43"/>
      <c r="S59" s="273">
        <f t="shared" si="1"/>
        <v>0.17</v>
      </c>
      <c r="T59" s="56">
        <f t="shared" si="2"/>
        <v>0</v>
      </c>
    </row>
    <row r="60" spans="12:20" x14ac:dyDescent="0.2">
      <c r="L60" s="177"/>
      <c r="M60" s="185"/>
      <c r="N60" s="246"/>
      <c r="O60" s="186"/>
      <c r="P60" s="281"/>
      <c r="Q60" s="43"/>
      <c r="S60" s="273">
        <f t="shared" si="1"/>
        <v>0.17</v>
      </c>
      <c r="T60" s="56">
        <f t="shared" si="2"/>
        <v>0</v>
      </c>
    </row>
    <row r="61" spans="12:20" x14ac:dyDescent="0.2">
      <c r="L61" s="177"/>
      <c r="M61" s="185"/>
      <c r="N61" s="246"/>
      <c r="O61" s="186"/>
      <c r="P61" s="281"/>
      <c r="Q61" s="43"/>
      <c r="S61" s="273">
        <f t="shared" si="1"/>
        <v>0.17</v>
      </c>
      <c r="T61" s="56">
        <f t="shared" si="2"/>
        <v>0</v>
      </c>
    </row>
    <row r="62" spans="12:20" x14ac:dyDescent="0.2">
      <c r="L62" s="177"/>
      <c r="M62" s="185"/>
      <c r="N62" s="246"/>
      <c r="O62" s="186"/>
      <c r="P62" s="281"/>
      <c r="Q62" s="43"/>
      <c r="S62" s="273">
        <f t="shared" si="1"/>
        <v>0.17</v>
      </c>
      <c r="T62" s="56">
        <f t="shared" si="2"/>
        <v>0</v>
      </c>
    </row>
    <row r="63" spans="12:20" x14ac:dyDescent="0.2">
      <c r="L63" s="177"/>
      <c r="M63" s="185"/>
      <c r="N63" s="246"/>
      <c r="O63" s="186"/>
      <c r="P63" s="281"/>
      <c r="Q63" s="43"/>
      <c r="S63" s="273">
        <f t="shared" si="1"/>
        <v>0.17</v>
      </c>
      <c r="T63" s="56">
        <f t="shared" si="2"/>
        <v>0</v>
      </c>
    </row>
    <row r="64" spans="12:20" x14ac:dyDescent="0.2">
      <c r="L64" s="177"/>
      <c r="M64" s="185"/>
      <c r="N64" s="246"/>
      <c r="O64" s="186"/>
      <c r="P64" s="281"/>
      <c r="Q64" s="43"/>
      <c r="S64" s="273">
        <f t="shared" si="1"/>
        <v>0.17</v>
      </c>
      <c r="T64" s="56">
        <f t="shared" si="2"/>
        <v>0</v>
      </c>
    </row>
    <row r="65" spans="12:20" x14ac:dyDescent="0.2">
      <c r="L65" s="177"/>
      <c r="M65" s="185"/>
      <c r="N65" s="246"/>
      <c r="O65" s="186"/>
      <c r="P65" s="281"/>
      <c r="Q65" s="43"/>
      <c r="S65" s="273">
        <f t="shared" si="1"/>
        <v>0.17</v>
      </c>
      <c r="T65" s="56">
        <f t="shared" si="2"/>
        <v>0</v>
      </c>
    </row>
    <row r="66" spans="12:20" x14ac:dyDescent="0.2">
      <c r="L66" s="177"/>
      <c r="M66" s="185"/>
      <c r="N66" s="246"/>
      <c r="O66" s="186"/>
      <c r="P66" s="281"/>
      <c r="Q66" s="43"/>
      <c r="S66" s="273">
        <f t="shared" si="1"/>
        <v>0.17</v>
      </c>
      <c r="T66" s="56">
        <f t="shared" si="2"/>
        <v>0</v>
      </c>
    </row>
    <row r="67" spans="12:20" x14ac:dyDescent="0.2">
      <c r="L67" s="177"/>
      <c r="M67" s="185"/>
      <c r="N67" s="246"/>
      <c r="O67" s="186"/>
      <c r="P67" s="281"/>
      <c r="Q67" s="43"/>
      <c r="S67" s="273">
        <f t="shared" si="1"/>
        <v>0.17</v>
      </c>
      <c r="T67" s="56">
        <f t="shared" si="2"/>
        <v>0</v>
      </c>
    </row>
    <row r="68" spans="12:20" x14ac:dyDescent="0.2">
      <c r="L68" s="177"/>
      <c r="M68" s="185"/>
      <c r="N68" s="246"/>
      <c r="O68" s="186"/>
      <c r="P68" s="281"/>
      <c r="Q68" s="43"/>
      <c r="S68" s="273">
        <f t="shared" si="1"/>
        <v>0.17</v>
      </c>
      <c r="T68" s="56">
        <f t="shared" si="2"/>
        <v>0</v>
      </c>
    </row>
    <row r="69" spans="12:20" x14ac:dyDescent="0.2">
      <c r="L69" s="177"/>
      <c r="M69" s="185"/>
      <c r="N69" s="246"/>
      <c r="O69" s="186"/>
      <c r="P69" s="281"/>
      <c r="Q69" s="43"/>
      <c r="S69" s="273">
        <f t="shared" si="1"/>
        <v>0.17</v>
      </c>
      <c r="T69" s="56">
        <f t="shared" si="2"/>
        <v>0</v>
      </c>
    </row>
    <row r="70" spans="12:20" x14ac:dyDescent="0.2">
      <c r="L70" s="177"/>
      <c r="M70" s="185"/>
      <c r="N70" s="246"/>
      <c r="O70" s="186"/>
      <c r="P70" s="281"/>
      <c r="Q70" s="43"/>
      <c r="S70" s="273">
        <f t="shared" si="1"/>
        <v>0.17</v>
      </c>
      <c r="T70" s="56">
        <f t="shared" si="2"/>
        <v>0</v>
      </c>
    </row>
    <row r="71" spans="12:20" x14ac:dyDescent="0.2">
      <c r="L71" s="177"/>
      <c r="M71" s="185"/>
      <c r="N71" s="246"/>
      <c r="O71" s="186"/>
      <c r="P71" s="281"/>
      <c r="Q71" s="43"/>
      <c r="S71" s="273">
        <f t="shared" si="1"/>
        <v>0.17</v>
      </c>
      <c r="T71" s="56">
        <f t="shared" si="2"/>
        <v>0</v>
      </c>
    </row>
    <row r="72" spans="12:20" x14ac:dyDescent="0.2">
      <c r="L72" s="177"/>
      <c r="M72" s="185"/>
      <c r="N72" s="246"/>
      <c r="O72" s="186"/>
      <c r="P72" s="281"/>
      <c r="Q72" s="43"/>
      <c r="S72" s="273">
        <f t="shared" si="1"/>
        <v>0.17</v>
      </c>
      <c r="T72" s="56">
        <f t="shared" si="2"/>
        <v>0</v>
      </c>
    </row>
    <row r="73" spans="12:20" x14ac:dyDescent="0.2">
      <c r="L73" s="177"/>
      <c r="M73" s="185"/>
      <c r="N73" s="246"/>
      <c r="O73" s="186"/>
      <c r="P73" s="281"/>
      <c r="Q73" s="43"/>
      <c r="S73" s="273">
        <f t="shared" si="1"/>
        <v>0.17</v>
      </c>
      <c r="T73" s="56">
        <f t="shared" si="2"/>
        <v>0</v>
      </c>
    </row>
    <row r="74" spans="12:20" x14ac:dyDescent="0.2">
      <c r="L74" s="177"/>
      <c r="M74" s="185"/>
      <c r="N74" s="246"/>
      <c r="O74" s="186"/>
      <c r="P74" s="281"/>
      <c r="Q74" s="43"/>
      <c r="S74" s="273">
        <f t="shared" si="1"/>
        <v>0.17</v>
      </c>
      <c r="T74" s="56">
        <f t="shared" si="2"/>
        <v>0</v>
      </c>
    </row>
    <row r="75" spans="12:20" x14ac:dyDescent="0.2">
      <c r="L75" s="177"/>
      <c r="M75" s="185"/>
      <c r="N75" s="246"/>
      <c r="O75" s="186"/>
      <c r="P75" s="281"/>
      <c r="Q75" s="43"/>
      <c r="S75" s="273">
        <f t="shared" ref="S75:S138" si="11">$AG$2</f>
        <v>0.17</v>
      </c>
      <c r="T75" s="56">
        <f t="shared" ref="T75:T138" si="12">IF(M75=$AC$10,N75-N75/(1+S75),0)</f>
        <v>0</v>
      </c>
    </row>
    <row r="76" spans="12:20" x14ac:dyDescent="0.2">
      <c r="L76" s="177"/>
      <c r="M76" s="185"/>
      <c r="N76" s="246"/>
      <c r="O76" s="186"/>
      <c r="P76" s="281"/>
      <c r="Q76" s="43"/>
      <c r="S76" s="273">
        <f t="shared" si="11"/>
        <v>0.17</v>
      </c>
      <c r="T76" s="56">
        <f t="shared" si="12"/>
        <v>0</v>
      </c>
    </row>
    <row r="77" spans="12:20" x14ac:dyDescent="0.2">
      <c r="L77" s="177"/>
      <c r="M77" s="185"/>
      <c r="N77" s="246"/>
      <c r="O77" s="186"/>
      <c r="P77" s="281"/>
      <c r="Q77" s="43"/>
      <c r="S77" s="273">
        <f t="shared" si="11"/>
        <v>0.17</v>
      </c>
      <c r="T77" s="56">
        <f t="shared" si="12"/>
        <v>0</v>
      </c>
    </row>
    <row r="78" spans="12:20" x14ac:dyDescent="0.2">
      <c r="L78" s="177"/>
      <c r="M78" s="185"/>
      <c r="N78" s="246"/>
      <c r="O78" s="186"/>
      <c r="P78" s="281"/>
      <c r="Q78" s="43"/>
      <c r="S78" s="273">
        <f t="shared" si="11"/>
        <v>0.17</v>
      </c>
      <c r="T78" s="56">
        <f t="shared" si="12"/>
        <v>0</v>
      </c>
    </row>
    <row r="79" spans="12:20" x14ac:dyDescent="0.2">
      <c r="L79" s="188"/>
      <c r="M79" s="185"/>
      <c r="N79" s="246"/>
      <c r="O79" s="185"/>
      <c r="P79" s="281"/>
      <c r="Q79" s="43"/>
      <c r="S79" s="273">
        <f t="shared" si="11"/>
        <v>0.17</v>
      </c>
      <c r="T79" s="56">
        <f t="shared" si="12"/>
        <v>0</v>
      </c>
    </row>
    <row r="80" spans="12:20" x14ac:dyDescent="0.2">
      <c r="L80" s="177"/>
      <c r="M80" s="185"/>
      <c r="N80" s="246"/>
      <c r="O80" s="186"/>
      <c r="P80" s="281"/>
      <c r="Q80" s="43"/>
      <c r="S80" s="273">
        <f t="shared" si="11"/>
        <v>0.17</v>
      </c>
      <c r="T80" s="56">
        <f t="shared" si="12"/>
        <v>0</v>
      </c>
    </row>
    <row r="81" spans="12:20" x14ac:dyDescent="0.2">
      <c r="L81" s="177"/>
      <c r="M81" s="185"/>
      <c r="N81" s="246"/>
      <c r="O81" s="186"/>
      <c r="P81" s="281"/>
      <c r="Q81" s="43"/>
      <c r="S81" s="273">
        <f t="shared" si="11"/>
        <v>0.17</v>
      </c>
      <c r="T81" s="56">
        <f t="shared" si="12"/>
        <v>0</v>
      </c>
    </row>
    <row r="82" spans="12:20" x14ac:dyDescent="0.2">
      <c r="L82" s="177"/>
      <c r="M82" s="185"/>
      <c r="N82" s="246"/>
      <c r="O82" s="186"/>
      <c r="P82" s="281"/>
      <c r="Q82" s="43"/>
      <c r="S82" s="273">
        <f t="shared" si="11"/>
        <v>0.17</v>
      </c>
      <c r="T82" s="56">
        <f t="shared" si="12"/>
        <v>0</v>
      </c>
    </row>
    <row r="83" spans="12:20" x14ac:dyDescent="0.2">
      <c r="L83" s="177"/>
      <c r="M83" s="185"/>
      <c r="N83" s="246"/>
      <c r="O83" s="186"/>
      <c r="P83" s="281"/>
      <c r="Q83" s="43"/>
      <c r="S83" s="273">
        <f t="shared" si="11"/>
        <v>0.17</v>
      </c>
      <c r="T83" s="56">
        <f t="shared" si="12"/>
        <v>0</v>
      </c>
    </row>
    <row r="84" spans="12:20" x14ac:dyDescent="0.2">
      <c r="L84" s="177"/>
      <c r="M84" s="185"/>
      <c r="N84" s="246"/>
      <c r="O84" s="186"/>
      <c r="P84" s="281"/>
      <c r="Q84" s="43"/>
      <c r="S84" s="273">
        <f t="shared" si="11"/>
        <v>0.17</v>
      </c>
      <c r="T84" s="56">
        <f t="shared" si="12"/>
        <v>0</v>
      </c>
    </row>
    <row r="85" spans="12:20" x14ac:dyDescent="0.2">
      <c r="L85" s="177"/>
      <c r="M85" s="185"/>
      <c r="N85" s="246"/>
      <c r="O85" s="186"/>
      <c r="P85" s="281"/>
      <c r="Q85" s="43"/>
      <c r="S85" s="273">
        <f t="shared" si="11"/>
        <v>0.17</v>
      </c>
      <c r="T85" s="56">
        <f t="shared" si="12"/>
        <v>0</v>
      </c>
    </row>
    <row r="86" spans="12:20" x14ac:dyDescent="0.2">
      <c r="L86" s="177"/>
      <c r="M86" s="185"/>
      <c r="N86" s="246"/>
      <c r="O86" s="186"/>
      <c r="P86" s="281"/>
      <c r="Q86" s="43"/>
      <c r="S86" s="273">
        <f t="shared" si="11"/>
        <v>0.17</v>
      </c>
      <c r="T86" s="56">
        <f t="shared" si="12"/>
        <v>0</v>
      </c>
    </row>
    <row r="87" spans="12:20" x14ac:dyDescent="0.2">
      <c r="L87" s="177"/>
      <c r="M87" s="185"/>
      <c r="N87" s="246"/>
      <c r="O87" s="186"/>
      <c r="P87" s="281"/>
      <c r="Q87" s="43"/>
      <c r="S87" s="273">
        <f t="shared" si="11"/>
        <v>0.17</v>
      </c>
      <c r="T87" s="56">
        <f t="shared" si="12"/>
        <v>0</v>
      </c>
    </row>
    <row r="88" spans="12:20" x14ac:dyDescent="0.2">
      <c r="L88" s="177"/>
      <c r="M88" s="185"/>
      <c r="N88" s="246"/>
      <c r="O88" s="186"/>
      <c r="P88" s="281"/>
      <c r="Q88" s="43"/>
      <c r="S88" s="273">
        <f t="shared" si="11"/>
        <v>0.17</v>
      </c>
      <c r="T88" s="56">
        <f t="shared" si="12"/>
        <v>0</v>
      </c>
    </row>
    <row r="89" spans="12:20" x14ac:dyDescent="0.2">
      <c r="L89" s="177"/>
      <c r="M89" s="185"/>
      <c r="N89" s="246"/>
      <c r="O89" s="186"/>
      <c r="P89" s="281"/>
      <c r="Q89" s="43"/>
      <c r="S89" s="273">
        <f t="shared" si="11"/>
        <v>0.17</v>
      </c>
      <c r="T89" s="56">
        <f t="shared" si="12"/>
        <v>0</v>
      </c>
    </row>
    <row r="90" spans="12:20" x14ac:dyDescent="0.2">
      <c r="L90" s="177"/>
      <c r="M90" s="185"/>
      <c r="N90" s="246"/>
      <c r="O90" s="186"/>
      <c r="P90" s="281"/>
      <c r="Q90" s="43"/>
      <c r="S90" s="273">
        <f t="shared" si="11"/>
        <v>0.17</v>
      </c>
      <c r="T90" s="56">
        <f t="shared" si="12"/>
        <v>0</v>
      </c>
    </row>
    <row r="91" spans="12:20" x14ac:dyDescent="0.2">
      <c r="L91" s="177"/>
      <c r="M91" s="185"/>
      <c r="N91" s="246"/>
      <c r="O91" s="186"/>
      <c r="P91" s="281"/>
      <c r="Q91" s="43"/>
      <c r="S91" s="273">
        <f t="shared" si="11"/>
        <v>0.17</v>
      </c>
      <c r="T91" s="56">
        <f t="shared" si="12"/>
        <v>0</v>
      </c>
    </row>
    <row r="92" spans="12:20" x14ac:dyDescent="0.2">
      <c r="L92" s="177"/>
      <c r="M92" s="185"/>
      <c r="N92" s="246"/>
      <c r="O92" s="186"/>
      <c r="P92" s="281"/>
      <c r="Q92" s="43"/>
      <c r="S92" s="273">
        <f t="shared" si="11"/>
        <v>0.17</v>
      </c>
      <c r="T92" s="56">
        <f t="shared" si="12"/>
        <v>0</v>
      </c>
    </row>
    <row r="93" spans="12:20" x14ac:dyDescent="0.2">
      <c r="L93" s="177"/>
      <c r="M93" s="185"/>
      <c r="N93" s="246"/>
      <c r="O93" s="186"/>
      <c r="P93" s="281"/>
      <c r="Q93" s="43"/>
      <c r="S93" s="273">
        <f t="shared" si="11"/>
        <v>0.17</v>
      </c>
      <c r="T93" s="56">
        <f t="shared" si="12"/>
        <v>0</v>
      </c>
    </row>
    <row r="94" spans="12:20" x14ac:dyDescent="0.2">
      <c r="L94" s="177"/>
      <c r="M94" s="185"/>
      <c r="N94" s="246"/>
      <c r="O94" s="186"/>
      <c r="P94" s="281"/>
      <c r="Q94" s="43"/>
      <c r="S94" s="273">
        <f t="shared" si="11"/>
        <v>0.17</v>
      </c>
      <c r="T94" s="56">
        <f t="shared" si="12"/>
        <v>0</v>
      </c>
    </row>
    <row r="95" spans="12:20" x14ac:dyDescent="0.2">
      <c r="L95" s="177"/>
      <c r="M95" s="185"/>
      <c r="N95" s="246"/>
      <c r="O95" s="186"/>
      <c r="P95" s="281"/>
      <c r="Q95" s="43"/>
      <c r="S95" s="273">
        <f t="shared" si="11"/>
        <v>0.17</v>
      </c>
      <c r="T95" s="56">
        <f t="shared" si="12"/>
        <v>0</v>
      </c>
    </row>
    <row r="96" spans="12:20" x14ac:dyDescent="0.2">
      <c r="L96" s="177"/>
      <c r="M96" s="185"/>
      <c r="N96" s="246"/>
      <c r="O96" s="186"/>
      <c r="P96" s="281"/>
      <c r="Q96" s="43"/>
      <c r="S96" s="273">
        <f t="shared" si="11"/>
        <v>0.17</v>
      </c>
      <c r="T96" s="56">
        <f t="shared" si="12"/>
        <v>0</v>
      </c>
    </row>
    <row r="97" spans="12:20" x14ac:dyDescent="0.2">
      <c r="L97" s="177"/>
      <c r="M97" s="185"/>
      <c r="N97" s="246"/>
      <c r="O97" s="186"/>
      <c r="P97" s="281"/>
      <c r="Q97" s="43"/>
      <c r="S97" s="273">
        <f t="shared" si="11"/>
        <v>0.17</v>
      </c>
      <c r="T97" s="56">
        <f t="shared" si="12"/>
        <v>0</v>
      </c>
    </row>
    <row r="98" spans="12:20" x14ac:dyDescent="0.2">
      <c r="L98" s="177"/>
      <c r="M98" s="185"/>
      <c r="N98" s="246"/>
      <c r="O98" s="186"/>
      <c r="P98" s="281"/>
      <c r="Q98" s="43"/>
      <c r="S98" s="273">
        <f t="shared" si="11"/>
        <v>0.17</v>
      </c>
      <c r="T98" s="56">
        <f t="shared" si="12"/>
        <v>0</v>
      </c>
    </row>
    <row r="99" spans="12:20" x14ac:dyDescent="0.2">
      <c r="L99" s="177"/>
      <c r="M99" s="185"/>
      <c r="N99" s="246"/>
      <c r="O99" s="186"/>
      <c r="P99" s="281"/>
      <c r="Q99" s="43"/>
      <c r="S99" s="273">
        <f t="shared" si="11"/>
        <v>0.17</v>
      </c>
      <c r="T99" s="56">
        <f t="shared" si="12"/>
        <v>0</v>
      </c>
    </row>
    <row r="100" spans="12:20" x14ac:dyDescent="0.2">
      <c r="L100" s="177"/>
      <c r="M100" s="185"/>
      <c r="N100" s="246"/>
      <c r="O100" s="186"/>
      <c r="P100" s="281"/>
      <c r="Q100" s="43"/>
      <c r="S100" s="273">
        <f t="shared" si="11"/>
        <v>0.17</v>
      </c>
      <c r="T100" s="56">
        <f t="shared" si="12"/>
        <v>0</v>
      </c>
    </row>
    <row r="101" spans="12:20" x14ac:dyDescent="0.2">
      <c r="L101" s="177"/>
      <c r="M101" s="185"/>
      <c r="N101" s="246"/>
      <c r="O101" s="186"/>
      <c r="P101" s="281"/>
      <c r="Q101" s="43"/>
      <c r="S101" s="273">
        <f t="shared" si="11"/>
        <v>0.17</v>
      </c>
      <c r="T101" s="56">
        <f t="shared" si="12"/>
        <v>0</v>
      </c>
    </row>
    <row r="102" spans="12:20" x14ac:dyDescent="0.2">
      <c r="L102" s="177"/>
      <c r="M102" s="185"/>
      <c r="N102" s="246"/>
      <c r="O102" s="186"/>
      <c r="P102" s="281"/>
      <c r="Q102" s="43"/>
      <c r="S102" s="273">
        <f t="shared" si="11"/>
        <v>0.17</v>
      </c>
      <c r="T102" s="56">
        <f t="shared" si="12"/>
        <v>0</v>
      </c>
    </row>
    <row r="103" spans="12:20" x14ac:dyDescent="0.2">
      <c r="L103" s="177"/>
      <c r="M103" s="185"/>
      <c r="N103" s="246"/>
      <c r="O103" s="186"/>
      <c r="P103" s="281"/>
      <c r="Q103" s="43"/>
      <c r="S103" s="273">
        <f t="shared" si="11"/>
        <v>0.17</v>
      </c>
      <c r="T103" s="56">
        <f t="shared" si="12"/>
        <v>0</v>
      </c>
    </row>
    <row r="104" spans="12:20" x14ac:dyDescent="0.2">
      <c r="L104" s="177"/>
      <c r="M104" s="185"/>
      <c r="N104" s="246"/>
      <c r="O104" s="186"/>
      <c r="P104" s="281"/>
      <c r="Q104" s="43"/>
      <c r="S104" s="273">
        <f t="shared" si="11"/>
        <v>0.17</v>
      </c>
      <c r="T104" s="56">
        <f t="shared" si="12"/>
        <v>0</v>
      </c>
    </row>
    <row r="105" spans="12:20" x14ac:dyDescent="0.2">
      <c r="L105" s="177"/>
      <c r="M105" s="185"/>
      <c r="N105" s="246"/>
      <c r="O105" s="186"/>
      <c r="P105" s="281"/>
      <c r="Q105" s="43"/>
      <c r="S105" s="273">
        <f t="shared" si="11"/>
        <v>0.17</v>
      </c>
      <c r="T105" s="56">
        <f t="shared" si="12"/>
        <v>0</v>
      </c>
    </row>
    <row r="106" spans="12:20" x14ac:dyDescent="0.2">
      <c r="L106" s="177"/>
      <c r="M106" s="185"/>
      <c r="N106" s="246"/>
      <c r="O106" s="186"/>
      <c r="P106" s="281"/>
      <c r="Q106" s="43"/>
      <c r="S106" s="273">
        <f t="shared" si="11"/>
        <v>0.17</v>
      </c>
      <c r="T106" s="56">
        <f t="shared" si="12"/>
        <v>0</v>
      </c>
    </row>
    <row r="107" spans="12:20" x14ac:dyDescent="0.2">
      <c r="L107" s="177"/>
      <c r="M107" s="185"/>
      <c r="N107" s="246"/>
      <c r="O107" s="186"/>
      <c r="P107" s="281"/>
      <c r="Q107" s="43"/>
      <c r="S107" s="273">
        <f t="shared" si="11"/>
        <v>0.17</v>
      </c>
      <c r="T107" s="56">
        <f t="shared" si="12"/>
        <v>0</v>
      </c>
    </row>
    <row r="108" spans="12:20" x14ac:dyDescent="0.2">
      <c r="L108" s="177"/>
      <c r="M108" s="185"/>
      <c r="N108" s="246"/>
      <c r="O108" s="186"/>
      <c r="P108" s="281"/>
      <c r="Q108" s="43"/>
      <c r="S108" s="273">
        <f t="shared" si="11"/>
        <v>0.17</v>
      </c>
      <c r="T108" s="56">
        <f t="shared" si="12"/>
        <v>0</v>
      </c>
    </row>
    <row r="109" spans="12:20" x14ac:dyDescent="0.2">
      <c r="L109" s="177"/>
      <c r="M109" s="185"/>
      <c r="N109" s="246"/>
      <c r="O109" s="186"/>
      <c r="P109" s="281"/>
      <c r="Q109" s="43"/>
      <c r="S109" s="273">
        <f t="shared" si="11"/>
        <v>0.17</v>
      </c>
      <c r="T109" s="56">
        <f t="shared" si="12"/>
        <v>0</v>
      </c>
    </row>
    <row r="110" spans="12:20" x14ac:dyDescent="0.2">
      <c r="L110" s="177"/>
      <c r="M110" s="185"/>
      <c r="N110" s="246"/>
      <c r="O110" s="186"/>
      <c r="P110" s="281"/>
      <c r="Q110" s="43"/>
      <c r="S110" s="273">
        <f t="shared" si="11"/>
        <v>0.17</v>
      </c>
      <c r="T110" s="56">
        <f t="shared" si="12"/>
        <v>0</v>
      </c>
    </row>
    <row r="111" spans="12:20" x14ac:dyDescent="0.2">
      <c r="L111" s="177"/>
      <c r="M111" s="185"/>
      <c r="N111" s="246"/>
      <c r="O111" s="186"/>
      <c r="P111" s="281"/>
      <c r="Q111" s="43"/>
      <c r="S111" s="273">
        <f t="shared" si="11"/>
        <v>0.17</v>
      </c>
      <c r="T111" s="56">
        <f t="shared" si="12"/>
        <v>0</v>
      </c>
    </row>
    <row r="112" spans="12:20" x14ac:dyDescent="0.2">
      <c r="L112" s="177"/>
      <c r="M112" s="185"/>
      <c r="N112" s="246"/>
      <c r="O112" s="186"/>
      <c r="P112" s="281"/>
      <c r="Q112" s="43"/>
      <c r="S112" s="273">
        <f t="shared" si="11"/>
        <v>0.17</v>
      </c>
      <c r="T112" s="56">
        <f t="shared" si="12"/>
        <v>0</v>
      </c>
    </row>
    <row r="113" spans="12:20" x14ac:dyDescent="0.2">
      <c r="L113" s="188"/>
      <c r="M113" s="185"/>
      <c r="N113" s="246"/>
      <c r="O113" s="185"/>
      <c r="P113" s="281"/>
      <c r="Q113" s="43"/>
      <c r="S113" s="273">
        <f t="shared" si="11"/>
        <v>0.17</v>
      </c>
      <c r="T113" s="56">
        <f t="shared" si="12"/>
        <v>0</v>
      </c>
    </row>
    <row r="114" spans="12:20" x14ac:dyDescent="0.2">
      <c r="L114" s="177"/>
      <c r="M114" s="185"/>
      <c r="N114" s="246"/>
      <c r="O114" s="186"/>
      <c r="P114" s="281"/>
      <c r="Q114" s="43"/>
      <c r="S114" s="273">
        <f t="shared" si="11"/>
        <v>0.17</v>
      </c>
      <c r="T114" s="56">
        <f t="shared" si="12"/>
        <v>0</v>
      </c>
    </row>
    <row r="115" spans="12:20" x14ac:dyDescent="0.2">
      <c r="L115" s="177"/>
      <c r="M115" s="185"/>
      <c r="N115" s="246"/>
      <c r="O115" s="186"/>
      <c r="P115" s="281"/>
      <c r="Q115" s="43"/>
      <c r="S115" s="273">
        <f t="shared" si="11"/>
        <v>0.17</v>
      </c>
      <c r="T115" s="56">
        <f t="shared" si="12"/>
        <v>0</v>
      </c>
    </row>
    <row r="116" spans="12:20" x14ac:dyDescent="0.2">
      <c r="L116" s="177"/>
      <c r="M116" s="185"/>
      <c r="N116" s="246"/>
      <c r="O116" s="186"/>
      <c r="P116" s="281"/>
      <c r="Q116" s="43"/>
      <c r="S116" s="273">
        <f t="shared" si="11"/>
        <v>0.17</v>
      </c>
      <c r="T116" s="56">
        <f t="shared" si="12"/>
        <v>0</v>
      </c>
    </row>
    <row r="117" spans="12:20" x14ac:dyDescent="0.2">
      <c r="L117" s="177"/>
      <c r="M117" s="185"/>
      <c r="N117" s="246"/>
      <c r="O117" s="186"/>
      <c r="P117" s="281"/>
      <c r="Q117" s="43"/>
      <c r="S117" s="273">
        <f t="shared" si="11"/>
        <v>0.17</v>
      </c>
      <c r="T117" s="56">
        <f t="shared" si="12"/>
        <v>0</v>
      </c>
    </row>
    <row r="118" spans="12:20" x14ac:dyDescent="0.2">
      <c r="L118" s="177"/>
      <c r="M118" s="185"/>
      <c r="N118" s="246"/>
      <c r="O118" s="186"/>
      <c r="P118" s="281"/>
      <c r="Q118" s="43"/>
      <c r="S118" s="273">
        <f t="shared" si="11"/>
        <v>0.17</v>
      </c>
      <c r="T118" s="56">
        <f t="shared" si="12"/>
        <v>0</v>
      </c>
    </row>
    <row r="119" spans="12:20" x14ac:dyDescent="0.2">
      <c r="L119" s="177"/>
      <c r="M119" s="185"/>
      <c r="N119" s="246"/>
      <c r="O119" s="186"/>
      <c r="P119" s="281"/>
      <c r="Q119" s="43"/>
      <c r="S119" s="273">
        <f t="shared" si="11"/>
        <v>0.17</v>
      </c>
      <c r="T119" s="56">
        <f t="shared" si="12"/>
        <v>0</v>
      </c>
    </row>
    <row r="120" spans="12:20" x14ac:dyDescent="0.2">
      <c r="L120" s="177"/>
      <c r="M120" s="185"/>
      <c r="N120" s="246"/>
      <c r="O120" s="186"/>
      <c r="P120" s="281"/>
      <c r="Q120" s="43"/>
      <c r="S120" s="273">
        <f t="shared" si="11"/>
        <v>0.17</v>
      </c>
      <c r="T120" s="56">
        <f t="shared" si="12"/>
        <v>0</v>
      </c>
    </row>
    <row r="121" spans="12:20" x14ac:dyDescent="0.2">
      <c r="L121" s="177"/>
      <c r="M121" s="185"/>
      <c r="N121" s="246"/>
      <c r="O121" s="186"/>
      <c r="P121" s="281"/>
      <c r="Q121" s="43"/>
      <c r="S121" s="273">
        <f t="shared" si="11"/>
        <v>0.17</v>
      </c>
      <c r="T121" s="56">
        <f t="shared" si="12"/>
        <v>0</v>
      </c>
    </row>
    <row r="122" spans="12:20" x14ac:dyDescent="0.2">
      <c r="L122" s="177"/>
      <c r="M122" s="185"/>
      <c r="N122" s="246"/>
      <c r="O122" s="186"/>
      <c r="P122" s="281"/>
      <c r="Q122" s="43"/>
      <c r="S122" s="273">
        <f t="shared" si="11"/>
        <v>0.17</v>
      </c>
      <c r="T122" s="56">
        <f t="shared" si="12"/>
        <v>0</v>
      </c>
    </row>
    <row r="123" spans="12:20" x14ac:dyDescent="0.2">
      <c r="L123" s="177"/>
      <c r="M123" s="185"/>
      <c r="N123" s="246"/>
      <c r="O123" s="186"/>
      <c r="P123" s="281"/>
      <c r="Q123" s="43"/>
      <c r="S123" s="273">
        <f t="shared" si="11"/>
        <v>0.17</v>
      </c>
      <c r="T123" s="56">
        <f t="shared" si="12"/>
        <v>0</v>
      </c>
    </row>
    <row r="124" spans="12:20" x14ac:dyDescent="0.2">
      <c r="L124" s="177"/>
      <c r="M124" s="185"/>
      <c r="N124" s="246"/>
      <c r="O124" s="186"/>
      <c r="P124" s="281"/>
      <c r="Q124" s="43"/>
      <c r="S124" s="273">
        <f t="shared" si="11"/>
        <v>0.17</v>
      </c>
      <c r="T124" s="56">
        <f t="shared" si="12"/>
        <v>0</v>
      </c>
    </row>
    <row r="125" spans="12:20" x14ac:dyDescent="0.2">
      <c r="L125" s="177"/>
      <c r="M125" s="185"/>
      <c r="N125" s="246"/>
      <c r="O125" s="186"/>
      <c r="P125" s="281"/>
      <c r="Q125" s="43"/>
      <c r="S125" s="273">
        <f t="shared" si="11"/>
        <v>0.17</v>
      </c>
      <c r="T125" s="56">
        <f t="shared" si="12"/>
        <v>0</v>
      </c>
    </row>
    <row r="126" spans="12:20" x14ac:dyDescent="0.2">
      <c r="L126" s="177"/>
      <c r="M126" s="185"/>
      <c r="N126" s="246"/>
      <c r="O126" s="186"/>
      <c r="P126" s="281"/>
      <c r="Q126" s="43"/>
      <c r="S126" s="273">
        <f t="shared" si="11"/>
        <v>0.17</v>
      </c>
      <c r="T126" s="56">
        <f t="shared" si="12"/>
        <v>0</v>
      </c>
    </row>
    <row r="127" spans="12:20" x14ac:dyDescent="0.2">
      <c r="L127" s="177"/>
      <c r="M127" s="185"/>
      <c r="N127" s="246"/>
      <c r="O127" s="186"/>
      <c r="P127" s="281"/>
      <c r="Q127" s="43"/>
      <c r="S127" s="273">
        <f t="shared" si="11"/>
        <v>0.17</v>
      </c>
      <c r="T127" s="56">
        <f t="shared" si="12"/>
        <v>0</v>
      </c>
    </row>
    <row r="128" spans="12:20" x14ac:dyDescent="0.2">
      <c r="L128" s="177"/>
      <c r="M128" s="185"/>
      <c r="N128" s="246"/>
      <c r="O128" s="186"/>
      <c r="P128" s="281"/>
      <c r="Q128" s="43"/>
      <c r="S128" s="273">
        <f t="shared" si="11"/>
        <v>0.17</v>
      </c>
      <c r="T128" s="56">
        <f t="shared" si="12"/>
        <v>0</v>
      </c>
    </row>
    <row r="129" spans="12:20" x14ac:dyDescent="0.2">
      <c r="L129" s="177"/>
      <c r="M129" s="185"/>
      <c r="N129" s="246"/>
      <c r="O129" s="186"/>
      <c r="P129" s="281"/>
      <c r="Q129" s="43"/>
      <c r="S129" s="273">
        <f t="shared" si="11"/>
        <v>0.17</v>
      </c>
      <c r="T129" s="56">
        <f t="shared" si="12"/>
        <v>0</v>
      </c>
    </row>
    <row r="130" spans="12:20" x14ac:dyDescent="0.2">
      <c r="L130" s="177"/>
      <c r="M130" s="185"/>
      <c r="N130" s="246"/>
      <c r="O130" s="186"/>
      <c r="P130" s="281"/>
      <c r="Q130" s="43"/>
      <c r="S130" s="273">
        <f t="shared" si="11"/>
        <v>0.17</v>
      </c>
      <c r="T130" s="56">
        <f t="shared" si="12"/>
        <v>0</v>
      </c>
    </row>
    <row r="131" spans="12:20" x14ac:dyDescent="0.2">
      <c r="L131" s="177"/>
      <c r="M131" s="185"/>
      <c r="N131" s="246"/>
      <c r="O131" s="186"/>
      <c r="P131" s="281"/>
      <c r="Q131" s="43"/>
      <c r="S131" s="273">
        <f t="shared" si="11"/>
        <v>0.17</v>
      </c>
      <c r="T131" s="56">
        <f t="shared" si="12"/>
        <v>0</v>
      </c>
    </row>
    <row r="132" spans="12:20" x14ac:dyDescent="0.2">
      <c r="L132" s="177"/>
      <c r="M132" s="185"/>
      <c r="N132" s="246"/>
      <c r="O132" s="186"/>
      <c r="P132" s="281"/>
      <c r="Q132" s="43"/>
      <c r="S132" s="273">
        <f t="shared" si="11"/>
        <v>0.17</v>
      </c>
      <c r="T132" s="56">
        <f t="shared" si="12"/>
        <v>0</v>
      </c>
    </row>
    <row r="133" spans="12:20" x14ac:dyDescent="0.2">
      <c r="L133" s="177"/>
      <c r="M133" s="185"/>
      <c r="N133" s="246"/>
      <c r="O133" s="186"/>
      <c r="P133" s="281"/>
      <c r="Q133" s="43"/>
      <c r="S133" s="273">
        <f t="shared" si="11"/>
        <v>0.17</v>
      </c>
      <c r="T133" s="56">
        <f t="shared" si="12"/>
        <v>0</v>
      </c>
    </row>
    <row r="134" spans="12:20" x14ac:dyDescent="0.2">
      <c r="L134" s="177"/>
      <c r="M134" s="185"/>
      <c r="N134" s="246"/>
      <c r="O134" s="186"/>
      <c r="P134" s="281"/>
      <c r="Q134" s="43"/>
      <c r="S134" s="273">
        <f t="shared" si="11"/>
        <v>0.17</v>
      </c>
      <c r="T134" s="56">
        <f t="shared" si="12"/>
        <v>0</v>
      </c>
    </row>
    <row r="135" spans="12:20" x14ac:dyDescent="0.2">
      <c r="L135" s="177"/>
      <c r="M135" s="185"/>
      <c r="N135" s="246"/>
      <c r="O135" s="186"/>
      <c r="P135" s="281"/>
      <c r="Q135" s="43"/>
      <c r="S135" s="273">
        <f t="shared" si="11"/>
        <v>0.17</v>
      </c>
      <c r="T135" s="56">
        <f t="shared" si="12"/>
        <v>0</v>
      </c>
    </row>
    <row r="136" spans="12:20" x14ac:dyDescent="0.2">
      <c r="L136" s="177"/>
      <c r="M136" s="185"/>
      <c r="N136" s="246"/>
      <c r="O136" s="186"/>
      <c r="P136" s="281"/>
      <c r="Q136" s="43"/>
      <c r="S136" s="273">
        <f t="shared" si="11"/>
        <v>0.17</v>
      </c>
      <c r="T136" s="56">
        <f t="shared" si="12"/>
        <v>0</v>
      </c>
    </row>
    <row r="137" spans="12:20" x14ac:dyDescent="0.2">
      <c r="L137" s="177"/>
      <c r="M137" s="185"/>
      <c r="N137" s="246"/>
      <c r="O137" s="186"/>
      <c r="P137" s="281"/>
      <c r="Q137" s="43"/>
      <c r="S137" s="273">
        <f t="shared" si="11"/>
        <v>0.17</v>
      </c>
      <c r="T137" s="56">
        <f t="shared" si="12"/>
        <v>0</v>
      </c>
    </row>
    <row r="138" spans="12:20" x14ac:dyDescent="0.2">
      <c r="L138" s="177"/>
      <c r="M138" s="185"/>
      <c r="N138" s="246"/>
      <c r="O138" s="186"/>
      <c r="P138" s="281"/>
      <c r="Q138" s="43"/>
      <c r="S138" s="273">
        <f t="shared" si="11"/>
        <v>0.17</v>
      </c>
      <c r="T138" s="56">
        <f t="shared" si="12"/>
        <v>0</v>
      </c>
    </row>
    <row r="139" spans="12:20" x14ac:dyDescent="0.2">
      <c r="L139" s="177"/>
      <c r="M139" s="185"/>
      <c r="N139" s="246"/>
      <c r="O139" s="186"/>
      <c r="P139" s="281"/>
      <c r="Q139" s="43"/>
      <c r="S139" s="273">
        <f t="shared" ref="S139:S202" si="13">$AG$2</f>
        <v>0.17</v>
      </c>
      <c r="T139" s="56">
        <f t="shared" ref="T139:T202" si="14">IF(M139=$AC$10,N139-N139/(1+S139),0)</f>
        <v>0</v>
      </c>
    </row>
    <row r="140" spans="12:20" x14ac:dyDescent="0.2">
      <c r="L140" s="177"/>
      <c r="M140" s="185"/>
      <c r="N140" s="246"/>
      <c r="O140" s="186"/>
      <c r="P140" s="281"/>
      <c r="Q140" s="43"/>
      <c r="S140" s="273">
        <f t="shared" si="13"/>
        <v>0.17</v>
      </c>
      <c r="T140" s="56">
        <f t="shared" si="14"/>
        <v>0</v>
      </c>
    </row>
    <row r="141" spans="12:20" x14ac:dyDescent="0.2">
      <c r="L141" s="177"/>
      <c r="M141" s="185"/>
      <c r="N141" s="246"/>
      <c r="O141" s="186"/>
      <c r="P141" s="281"/>
      <c r="Q141" s="43"/>
      <c r="S141" s="273">
        <f t="shared" si="13"/>
        <v>0.17</v>
      </c>
      <c r="T141" s="56">
        <f t="shared" si="14"/>
        <v>0</v>
      </c>
    </row>
    <row r="142" spans="12:20" x14ac:dyDescent="0.2">
      <c r="L142" s="177"/>
      <c r="M142" s="185"/>
      <c r="N142" s="246"/>
      <c r="O142" s="186"/>
      <c r="P142" s="281"/>
      <c r="Q142" s="43"/>
      <c r="S142" s="273">
        <f t="shared" si="13"/>
        <v>0.17</v>
      </c>
      <c r="T142" s="56">
        <f t="shared" si="14"/>
        <v>0</v>
      </c>
    </row>
    <row r="143" spans="12:20" x14ac:dyDescent="0.2">
      <c r="L143" s="177"/>
      <c r="M143" s="185"/>
      <c r="N143" s="246"/>
      <c r="O143" s="186"/>
      <c r="P143" s="281"/>
      <c r="Q143" s="43"/>
      <c r="S143" s="273">
        <f t="shared" si="13"/>
        <v>0.17</v>
      </c>
      <c r="T143" s="56">
        <f t="shared" si="14"/>
        <v>0</v>
      </c>
    </row>
    <row r="144" spans="12:20" x14ac:dyDescent="0.2">
      <c r="L144" s="177"/>
      <c r="M144" s="185"/>
      <c r="N144" s="246"/>
      <c r="O144" s="186"/>
      <c r="P144" s="281"/>
      <c r="Q144" s="43"/>
      <c r="S144" s="273">
        <f t="shared" si="13"/>
        <v>0.17</v>
      </c>
      <c r="T144" s="56">
        <f t="shared" si="14"/>
        <v>0</v>
      </c>
    </row>
    <row r="145" spans="12:20" x14ac:dyDescent="0.2">
      <c r="L145" s="177"/>
      <c r="M145" s="185"/>
      <c r="N145" s="246"/>
      <c r="O145" s="186"/>
      <c r="P145" s="281"/>
      <c r="Q145" s="43"/>
      <c r="S145" s="273">
        <f t="shared" si="13"/>
        <v>0.17</v>
      </c>
      <c r="T145" s="56">
        <f t="shared" si="14"/>
        <v>0</v>
      </c>
    </row>
    <row r="146" spans="12:20" x14ac:dyDescent="0.2">
      <c r="L146" s="188"/>
      <c r="M146" s="185"/>
      <c r="N146" s="246"/>
      <c r="O146" s="185"/>
      <c r="P146" s="281"/>
      <c r="Q146" s="43"/>
      <c r="S146" s="273">
        <f t="shared" si="13"/>
        <v>0.17</v>
      </c>
      <c r="T146" s="56">
        <f t="shared" si="14"/>
        <v>0</v>
      </c>
    </row>
    <row r="147" spans="12:20" x14ac:dyDescent="0.2">
      <c r="L147" s="177"/>
      <c r="M147" s="185"/>
      <c r="N147" s="246"/>
      <c r="O147" s="186"/>
      <c r="P147" s="281"/>
      <c r="Q147" s="43"/>
      <c r="S147" s="273">
        <f t="shared" si="13"/>
        <v>0.17</v>
      </c>
      <c r="T147" s="56">
        <f t="shared" si="14"/>
        <v>0</v>
      </c>
    </row>
    <row r="148" spans="12:20" x14ac:dyDescent="0.2">
      <c r="L148" s="177"/>
      <c r="M148" s="185"/>
      <c r="N148" s="246"/>
      <c r="O148" s="186"/>
      <c r="P148" s="281"/>
      <c r="Q148" s="43"/>
      <c r="S148" s="273">
        <f t="shared" si="13"/>
        <v>0.17</v>
      </c>
      <c r="T148" s="56">
        <f t="shared" si="14"/>
        <v>0</v>
      </c>
    </row>
    <row r="149" spans="12:20" x14ac:dyDescent="0.2">
      <c r="L149" s="177"/>
      <c r="M149" s="185"/>
      <c r="N149" s="246"/>
      <c r="O149" s="186"/>
      <c r="P149" s="281"/>
      <c r="Q149" s="43"/>
      <c r="S149" s="273">
        <f t="shared" si="13"/>
        <v>0.17</v>
      </c>
      <c r="T149" s="56">
        <f t="shared" si="14"/>
        <v>0</v>
      </c>
    </row>
    <row r="150" spans="12:20" x14ac:dyDescent="0.2">
      <c r="L150" s="177"/>
      <c r="M150" s="185"/>
      <c r="N150" s="246"/>
      <c r="O150" s="186"/>
      <c r="P150" s="281"/>
      <c r="Q150" s="43"/>
      <c r="S150" s="273">
        <f t="shared" si="13"/>
        <v>0.17</v>
      </c>
      <c r="T150" s="56">
        <f t="shared" si="14"/>
        <v>0</v>
      </c>
    </row>
    <row r="151" spans="12:20" x14ac:dyDescent="0.2">
      <c r="L151" s="177"/>
      <c r="M151" s="185"/>
      <c r="N151" s="246"/>
      <c r="O151" s="186"/>
      <c r="P151" s="281"/>
      <c r="Q151" s="43"/>
      <c r="S151" s="273">
        <f t="shared" si="13"/>
        <v>0.17</v>
      </c>
      <c r="T151" s="56">
        <f t="shared" si="14"/>
        <v>0</v>
      </c>
    </row>
    <row r="152" spans="12:20" x14ac:dyDescent="0.2">
      <c r="L152" s="177"/>
      <c r="M152" s="185"/>
      <c r="N152" s="246"/>
      <c r="O152" s="186"/>
      <c r="P152" s="281"/>
      <c r="Q152" s="43"/>
      <c r="S152" s="273">
        <f t="shared" si="13"/>
        <v>0.17</v>
      </c>
      <c r="T152" s="56">
        <f t="shared" si="14"/>
        <v>0</v>
      </c>
    </row>
    <row r="153" spans="12:20" x14ac:dyDescent="0.2">
      <c r="L153" s="177"/>
      <c r="M153" s="185"/>
      <c r="N153" s="246"/>
      <c r="O153" s="186"/>
      <c r="P153" s="281"/>
      <c r="Q153" s="43"/>
      <c r="S153" s="273">
        <f t="shared" si="13"/>
        <v>0.17</v>
      </c>
      <c r="T153" s="56">
        <f t="shared" si="14"/>
        <v>0</v>
      </c>
    </row>
    <row r="154" spans="12:20" x14ac:dyDescent="0.2">
      <c r="L154" s="177"/>
      <c r="M154" s="185"/>
      <c r="N154" s="246"/>
      <c r="O154" s="186"/>
      <c r="P154" s="281"/>
      <c r="Q154" s="43"/>
      <c r="S154" s="273">
        <f t="shared" si="13"/>
        <v>0.17</v>
      </c>
      <c r="T154" s="56">
        <f t="shared" si="14"/>
        <v>0</v>
      </c>
    </row>
    <row r="155" spans="12:20" x14ac:dyDescent="0.2">
      <c r="L155" s="177"/>
      <c r="M155" s="185"/>
      <c r="N155" s="246"/>
      <c r="O155" s="186"/>
      <c r="P155" s="281"/>
      <c r="Q155" s="43"/>
      <c r="S155" s="273">
        <f t="shared" si="13"/>
        <v>0.17</v>
      </c>
      <c r="T155" s="56">
        <f t="shared" si="14"/>
        <v>0</v>
      </c>
    </row>
    <row r="156" spans="12:20" x14ac:dyDescent="0.2">
      <c r="L156" s="177"/>
      <c r="M156" s="185"/>
      <c r="N156" s="246"/>
      <c r="O156" s="186"/>
      <c r="P156" s="281"/>
      <c r="Q156" s="43"/>
      <c r="S156" s="273">
        <f t="shared" si="13"/>
        <v>0.17</v>
      </c>
      <c r="T156" s="56">
        <f t="shared" si="14"/>
        <v>0</v>
      </c>
    </row>
    <row r="157" spans="12:20" x14ac:dyDescent="0.2">
      <c r="L157" s="177"/>
      <c r="M157" s="185"/>
      <c r="N157" s="246"/>
      <c r="O157" s="186"/>
      <c r="P157" s="281"/>
      <c r="Q157" s="43"/>
      <c r="S157" s="273">
        <f t="shared" si="13"/>
        <v>0.17</v>
      </c>
      <c r="T157" s="56">
        <f t="shared" si="14"/>
        <v>0</v>
      </c>
    </row>
    <row r="158" spans="12:20" x14ac:dyDescent="0.2">
      <c r="L158" s="177"/>
      <c r="M158" s="185"/>
      <c r="N158" s="246"/>
      <c r="O158" s="186"/>
      <c r="P158" s="281"/>
      <c r="Q158" s="43"/>
      <c r="S158" s="273">
        <f t="shared" si="13"/>
        <v>0.17</v>
      </c>
      <c r="T158" s="56">
        <f t="shared" si="14"/>
        <v>0</v>
      </c>
    </row>
    <row r="159" spans="12:20" x14ac:dyDescent="0.2">
      <c r="L159" s="177"/>
      <c r="M159" s="185"/>
      <c r="N159" s="246"/>
      <c r="O159" s="186"/>
      <c r="P159" s="281"/>
      <c r="Q159" s="43"/>
      <c r="S159" s="273">
        <f t="shared" si="13"/>
        <v>0.17</v>
      </c>
      <c r="T159" s="56">
        <f t="shared" si="14"/>
        <v>0</v>
      </c>
    </row>
    <row r="160" spans="12:20" x14ac:dyDescent="0.2">
      <c r="L160" s="177"/>
      <c r="M160" s="185"/>
      <c r="N160" s="246"/>
      <c r="O160" s="186"/>
      <c r="P160" s="281"/>
      <c r="Q160" s="43"/>
      <c r="S160" s="273">
        <f t="shared" si="13"/>
        <v>0.17</v>
      </c>
      <c r="T160" s="56">
        <f t="shared" si="14"/>
        <v>0</v>
      </c>
    </row>
    <row r="161" spans="12:20" x14ac:dyDescent="0.2">
      <c r="L161" s="177"/>
      <c r="M161" s="185"/>
      <c r="N161" s="246"/>
      <c r="O161" s="186"/>
      <c r="P161" s="281"/>
      <c r="Q161" s="43"/>
      <c r="S161" s="273">
        <f t="shared" si="13"/>
        <v>0.17</v>
      </c>
      <c r="T161" s="56">
        <f t="shared" si="14"/>
        <v>0</v>
      </c>
    </row>
    <row r="162" spans="12:20" x14ac:dyDescent="0.2">
      <c r="L162" s="177"/>
      <c r="M162" s="185"/>
      <c r="N162" s="246"/>
      <c r="O162" s="186"/>
      <c r="P162" s="281"/>
      <c r="Q162" s="43"/>
      <c r="S162" s="273">
        <f t="shared" si="13"/>
        <v>0.17</v>
      </c>
      <c r="T162" s="56">
        <f t="shared" si="14"/>
        <v>0</v>
      </c>
    </row>
    <row r="163" spans="12:20" x14ac:dyDescent="0.2">
      <c r="L163" s="177"/>
      <c r="M163" s="185"/>
      <c r="N163" s="246"/>
      <c r="O163" s="186"/>
      <c r="P163" s="281"/>
      <c r="Q163" s="43"/>
      <c r="S163" s="273">
        <f t="shared" si="13"/>
        <v>0.17</v>
      </c>
      <c r="T163" s="56">
        <f t="shared" si="14"/>
        <v>0</v>
      </c>
    </row>
    <row r="164" spans="12:20" x14ac:dyDescent="0.2">
      <c r="L164" s="177"/>
      <c r="M164" s="185"/>
      <c r="N164" s="246"/>
      <c r="O164" s="186"/>
      <c r="P164" s="281"/>
      <c r="Q164" s="43"/>
      <c r="S164" s="273">
        <f t="shared" si="13"/>
        <v>0.17</v>
      </c>
      <c r="T164" s="56">
        <f t="shared" si="14"/>
        <v>0</v>
      </c>
    </row>
    <row r="165" spans="12:20" x14ac:dyDescent="0.2">
      <c r="L165" s="177"/>
      <c r="M165" s="185"/>
      <c r="N165" s="246"/>
      <c r="O165" s="186"/>
      <c r="P165" s="281"/>
      <c r="Q165" s="43"/>
      <c r="S165" s="273">
        <f t="shared" si="13"/>
        <v>0.17</v>
      </c>
      <c r="T165" s="56">
        <f t="shared" si="14"/>
        <v>0</v>
      </c>
    </row>
    <row r="166" spans="12:20" x14ac:dyDescent="0.2">
      <c r="L166" s="177"/>
      <c r="M166" s="185"/>
      <c r="N166" s="246"/>
      <c r="O166" s="186"/>
      <c r="P166" s="281"/>
      <c r="Q166" s="43"/>
      <c r="S166" s="273">
        <f t="shared" si="13"/>
        <v>0.17</v>
      </c>
      <c r="T166" s="56">
        <f t="shared" si="14"/>
        <v>0</v>
      </c>
    </row>
    <row r="167" spans="12:20" x14ac:dyDescent="0.2">
      <c r="L167" s="177"/>
      <c r="M167" s="185"/>
      <c r="N167" s="246"/>
      <c r="O167" s="186"/>
      <c r="P167" s="281"/>
      <c r="Q167" s="43"/>
      <c r="S167" s="273">
        <f t="shared" si="13"/>
        <v>0.17</v>
      </c>
      <c r="T167" s="56">
        <f t="shared" si="14"/>
        <v>0</v>
      </c>
    </row>
    <row r="168" spans="12:20" x14ac:dyDescent="0.2">
      <c r="L168" s="177"/>
      <c r="M168" s="185"/>
      <c r="N168" s="246"/>
      <c r="O168" s="186"/>
      <c r="P168" s="281"/>
      <c r="Q168" s="43"/>
      <c r="S168" s="273">
        <f t="shared" si="13"/>
        <v>0.17</v>
      </c>
      <c r="T168" s="56">
        <f t="shared" si="14"/>
        <v>0</v>
      </c>
    </row>
    <row r="169" spans="12:20" x14ac:dyDescent="0.2">
      <c r="L169" s="177"/>
      <c r="M169" s="185"/>
      <c r="N169" s="246"/>
      <c r="O169" s="186"/>
      <c r="P169" s="281"/>
      <c r="Q169" s="43"/>
      <c r="S169" s="273">
        <f t="shared" si="13"/>
        <v>0.17</v>
      </c>
      <c r="T169" s="56">
        <f t="shared" si="14"/>
        <v>0</v>
      </c>
    </row>
    <row r="170" spans="12:20" x14ac:dyDescent="0.2">
      <c r="L170" s="177"/>
      <c r="M170" s="185"/>
      <c r="N170" s="246"/>
      <c r="O170" s="186"/>
      <c r="P170" s="281"/>
      <c r="Q170" s="43"/>
      <c r="S170" s="273">
        <f t="shared" si="13"/>
        <v>0.17</v>
      </c>
      <c r="T170" s="56">
        <f t="shared" si="14"/>
        <v>0</v>
      </c>
    </row>
    <row r="171" spans="12:20" x14ac:dyDescent="0.2">
      <c r="L171" s="177"/>
      <c r="M171" s="185"/>
      <c r="N171" s="246"/>
      <c r="O171" s="186"/>
      <c r="P171" s="281"/>
      <c r="Q171" s="43"/>
      <c r="S171" s="273">
        <f t="shared" si="13"/>
        <v>0.17</v>
      </c>
      <c r="T171" s="56">
        <f t="shared" si="14"/>
        <v>0</v>
      </c>
    </row>
    <row r="172" spans="12:20" x14ac:dyDescent="0.2">
      <c r="L172" s="177"/>
      <c r="M172" s="185"/>
      <c r="N172" s="246"/>
      <c r="O172" s="186"/>
      <c r="P172" s="281"/>
      <c r="Q172" s="43"/>
      <c r="S172" s="273">
        <f t="shared" si="13"/>
        <v>0.17</v>
      </c>
      <c r="T172" s="56">
        <f t="shared" si="14"/>
        <v>0</v>
      </c>
    </row>
    <row r="173" spans="12:20" x14ac:dyDescent="0.2">
      <c r="L173" s="177"/>
      <c r="M173" s="185"/>
      <c r="N173" s="246"/>
      <c r="O173" s="186"/>
      <c r="P173" s="281"/>
      <c r="Q173" s="43"/>
      <c r="S173" s="273">
        <f t="shared" si="13"/>
        <v>0.17</v>
      </c>
      <c r="T173" s="56">
        <f t="shared" si="14"/>
        <v>0</v>
      </c>
    </row>
    <row r="174" spans="12:20" x14ac:dyDescent="0.2">
      <c r="L174" s="177"/>
      <c r="M174" s="185"/>
      <c r="N174" s="246"/>
      <c r="O174" s="186"/>
      <c r="P174" s="281"/>
      <c r="Q174" s="43"/>
      <c r="S174" s="273">
        <f t="shared" si="13"/>
        <v>0.17</v>
      </c>
      <c r="T174" s="56">
        <f t="shared" si="14"/>
        <v>0</v>
      </c>
    </row>
    <row r="175" spans="12:20" x14ac:dyDescent="0.2">
      <c r="L175" s="177"/>
      <c r="M175" s="185"/>
      <c r="N175" s="246"/>
      <c r="O175" s="186"/>
      <c r="P175" s="281"/>
      <c r="Q175" s="43"/>
      <c r="S175" s="273">
        <f t="shared" si="13"/>
        <v>0.17</v>
      </c>
      <c r="T175" s="56">
        <f t="shared" si="14"/>
        <v>0</v>
      </c>
    </row>
    <row r="176" spans="12:20" x14ac:dyDescent="0.2">
      <c r="L176" s="177"/>
      <c r="M176" s="185"/>
      <c r="N176" s="246"/>
      <c r="O176" s="186"/>
      <c r="P176" s="281"/>
      <c r="Q176" s="43"/>
      <c r="S176" s="273">
        <f t="shared" si="13"/>
        <v>0.17</v>
      </c>
      <c r="T176" s="56">
        <f t="shared" si="14"/>
        <v>0</v>
      </c>
    </row>
    <row r="177" spans="12:20" x14ac:dyDescent="0.2">
      <c r="L177" s="177"/>
      <c r="M177" s="185"/>
      <c r="N177" s="246"/>
      <c r="O177" s="186"/>
      <c r="P177" s="281"/>
      <c r="Q177" s="43"/>
      <c r="S177" s="273">
        <f t="shared" si="13"/>
        <v>0.17</v>
      </c>
      <c r="T177" s="56">
        <f t="shared" si="14"/>
        <v>0</v>
      </c>
    </row>
    <row r="178" spans="12:20" x14ac:dyDescent="0.2">
      <c r="L178" s="177"/>
      <c r="M178" s="185"/>
      <c r="N178" s="246"/>
      <c r="O178" s="186"/>
      <c r="P178" s="281"/>
      <c r="Q178" s="43"/>
      <c r="S178" s="273">
        <f t="shared" si="13"/>
        <v>0.17</v>
      </c>
      <c r="T178" s="56">
        <f t="shared" si="14"/>
        <v>0</v>
      </c>
    </row>
    <row r="179" spans="12:20" x14ac:dyDescent="0.2">
      <c r="L179" s="177"/>
      <c r="M179" s="185"/>
      <c r="N179" s="246"/>
      <c r="O179" s="186"/>
      <c r="P179" s="281"/>
      <c r="Q179" s="43"/>
      <c r="S179" s="273">
        <f t="shared" si="13"/>
        <v>0.17</v>
      </c>
      <c r="T179" s="56">
        <f t="shared" si="14"/>
        <v>0</v>
      </c>
    </row>
    <row r="180" spans="12:20" x14ac:dyDescent="0.2">
      <c r="L180" s="188"/>
      <c r="M180" s="185"/>
      <c r="N180" s="246"/>
      <c r="O180" s="185"/>
      <c r="P180" s="281"/>
      <c r="Q180" s="43"/>
      <c r="S180" s="273">
        <f t="shared" si="13"/>
        <v>0.17</v>
      </c>
      <c r="T180" s="56">
        <f t="shared" si="14"/>
        <v>0</v>
      </c>
    </row>
    <row r="181" spans="12:20" x14ac:dyDescent="0.2">
      <c r="L181" s="177"/>
      <c r="M181" s="185"/>
      <c r="N181" s="246"/>
      <c r="O181" s="186"/>
      <c r="P181" s="281"/>
      <c r="Q181" s="43"/>
      <c r="S181" s="273">
        <f t="shared" si="13"/>
        <v>0.17</v>
      </c>
      <c r="T181" s="56">
        <f t="shared" si="14"/>
        <v>0</v>
      </c>
    </row>
    <row r="182" spans="12:20" x14ac:dyDescent="0.2">
      <c r="L182" s="177"/>
      <c r="M182" s="185"/>
      <c r="N182" s="246"/>
      <c r="O182" s="186"/>
      <c r="P182" s="281"/>
      <c r="Q182" s="43"/>
      <c r="S182" s="273">
        <f t="shared" si="13"/>
        <v>0.17</v>
      </c>
      <c r="T182" s="56">
        <f t="shared" si="14"/>
        <v>0</v>
      </c>
    </row>
    <row r="183" spans="12:20" x14ac:dyDescent="0.2">
      <c r="L183" s="177"/>
      <c r="M183" s="185"/>
      <c r="N183" s="246"/>
      <c r="O183" s="186"/>
      <c r="P183" s="281"/>
      <c r="Q183" s="43"/>
      <c r="S183" s="273">
        <f t="shared" si="13"/>
        <v>0.17</v>
      </c>
      <c r="T183" s="56">
        <f t="shared" si="14"/>
        <v>0</v>
      </c>
    </row>
    <row r="184" spans="12:20" x14ac:dyDescent="0.2">
      <c r="L184" s="177"/>
      <c r="M184" s="185"/>
      <c r="N184" s="246"/>
      <c r="O184" s="186"/>
      <c r="P184" s="281"/>
      <c r="Q184" s="43"/>
      <c r="S184" s="273">
        <f t="shared" si="13"/>
        <v>0.17</v>
      </c>
      <c r="T184" s="56">
        <f t="shared" si="14"/>
        <v>0</v>
      </c>
    </row>
    <row r="185" spans="12:20" x14ac:dyDescent="0.2">
      <c r="L185" s="177"/>
      <c r="M185" s="185"/>
      <c r="N185" s="246"/>
      <c r="O185" s="186"/>
      <c r="P185" s="281"/>
      <c r="Q185" s="43"/>
      <c r="S185" s="273">
        <f t="shared" si="13"/>
        <v>0.17</v>
      </c>
      <c r="T185" s="56">
        <f t="shared" si="14"/>
        <v>0</v>
      </c>
    </row>
    <row r="186" spans="12:20" x14ac:dyDescent="0.2">
      <c r="L186" s="177"/>
      <c r="M186" s="185"/>
      <c r="N186" s="246"/>
      <c r="O186" s="186"/>
      <c r="P186" s="281"/>
      <c r="Q186" s="43"/>
      <c r="S186" s="273">
        <f t="shared" si="13"/>
        <v>0.17</v>
      </c>
      <c r="T186" s="56">
        <f t="shared" si="14"/>
        <v>0</v>
      </c>
    </row>
    <row r="187" spans="12:20" x14ac:dyDescent="0.2">
      <c r="L187" s="177"/>
      <c r="M187" s="185"/>
      <c r="N187" s="246"/>
      <c r="O187" s="186"/>
      <c r="P187" s="281"/>
      <c r="Q187" s="43"/>
      <c r="S187" s="273">
        <f t="shared" si="13"/>
        <v>0.17</v>
      </c>
      <c r="T187" s="56">
        <f t="shared" si="14"/>
        <v>0</v>
      </c>
    </row>
    <row r="188" spans="12:20" x14ac:dyDescent="0.2">
      <c r="L188" s="177"/>
      <c r="M188" s="185"/>
      <c r="N188" s="246"/>
      <c r="O188" s="186"/>
      <c r="P188" s="281"/>
      <c r="Q188" s="43"/>
      <c r="S188" s="273">
        <f t="shared" si="13"/>
        <v>0.17</v>
      </c>
      <c r="T188" s="56">
        <f t="shared" si="14"/>
        <v>0</v>
      </c>
    </row>
    <row r="189" spans="12:20" x14ac:dyDescent="0.2">
      <c r="L189" s="177"/>
      <c r="M189" s="185"/>
      <c r="N189" s="246"/>
      <c r="O189" s="186"/>
      <c r="P189" s="281"/>
      <c r="Q189" s="43"/>
      <c r="S189" s="273">
        <f t="shared" si="13"/>
        <v>0.17</v>
      </c>
      <c r="T189" s="56">
        <f t="shared" si="14"/>
        <v>0</v>
      </c>
    </row>
    <row r="190" spans="12:20" x14ac:dyDescent="0.2">
      <c r="L190" s="177"/>
      <c r="M190" s="185"/>
      <c r="N190" s="246"/>
      <c r="O190" s="186"/>
      <c r="P190" s="281"/>
      <c r="Q190" s="43"/>
      <c r="S190" s="273">
        <f t="shared" si="13"/>
        <v>0.17</v>
      </c>
      <c r="T190" s="56">
        <f t="shared" si="14"/>
        <v>0</v>
      </c>
    </row>
    <row r="191" spans="12:20" x14ac:dyDescent="0.2">
      <c r="L191" s="177"/>
      <c r="M191" s="185"/>
      <c r="N191" s="246"/>
      <c r="O191" s="186"/>
      <c r="P191" s="281"/>
      <c r="Q191" s="43"/>
      <c r="S191" s="273">
        <f t="shared" si="13"/>
        <v>0.17</v>
      </c>
      <c r="T191" s="56">
        <f t="shared" si="14"/>
        <v>0</v>
      </c>
    </row>
    <row r="192" spans="12:20" x14ac:dyDescent="0.2">
      <c r="L192" s="177"/>
      <c r="M192" s="185"/>
      <c r="N192" s="246"/>
      <c r="O192" s="186"/>
      <c r="P192" s="281"/>
      <c r="Q192" s="43"/>
      <c r="S192" s="273">
        <f t="shared" si="13"/>
        <v>0.17</v>
      </c>
      <c r="T192" s="56">
        <f t="shared" si="14"/>
        <v>0</v>
      </c>
    </row>
    <row r="193" spans="12:20" x14ac:dyDescent="0.2">
      <c r="L193" s="177"/>
      <c r="M193" s="185"/>
      <c r="N193" s="246"/>
      <c r="O193" s="186"/>
      <c r="P193" s="281"/>
      <c r="Q193" s="43"/>
      <c r="S193" s="273">
        <f t="shared" si="13"/>
        <v>0.17</v>
      </c>
      <c r="T193" s="56">
        <f t="shared" si="14"/>
        <v>0</v>
      </c>
    </row>
    <row r="194" spans="12:20" x14ac:dyDescent="0.2">
      <c r="L194" s="177"/>
      <c r="M194" s="185"/>
      <c r="N194" s="246"/>
      <c r="O194" s="186"/>
      <c r="P194" s="281"/>
      <c r="Q194" s="43"/>
      <c r="S194" s="273">
        <f t="shared" si="13"/>
        <v>0.17</v>
      </c>
      <c r="T194" s="56">
        <f t="shared" si="14"/>
        <v>0</v>
      </c>
    </row>
    <row r="195" spans="12:20" x14ac:dyDescent="0.2">
      <c r="L195" s="177"/>
      <c r="M195" s="185"/>
      <c r="N195" s="246"/>
      <c r="O195" s="186"/>
      <c r="P195" s="281"/>
      <c r="Q195" s="43"/>
      <c r="S195" s="273">
        <f t="shared" si="13"/>
        <v>0.17</v>
      </c>
      <c r="T195" s="56">
        <f t="shared" si="14"/>
        <v>0</v>
      </c>
    </row>
    <row r="196" spans="12:20" x14ac:dyDescent="0.2">
      <c r="L196" s="177"/>
      <c r="M196" s="185"/>
      <c r="N196" s="246"/>
      <c r="O196" s="186"/>
      <c r="P196" s="281"/>
      <c r="Q196" s="43"/>
      <c r="S196" s="273">
        <f t="shared" si="13"/>
        <v>0.17</v>
      </c>
      <c r="T196" s="56">
        <f t="shared" si="14"/>
        <v>0</v>
      </c>
    </row>
    <row r="197" spans="12:20" x14ac:dyDescent="0.2">
      <c r="L197" s="177"/>
      <c r="M197" s="185"/>
      <c r="N197" s="246"/>
      <c r="O197" s="186"/>
      <c r="P197" s="281"/>
      <c r="Q197" s="43"/>
      <c r="S197" s="273">
        <f t="shared" si="13"/>
        <v>0.17</v>
      </c>
      <c r="T197" s="56">
        <f t="shared" si="14"/>
        <v>0</v>
      </c>
    </row>
    <row r="198" spans="12:20" x14ac:dyDescent="0.2">
      <c r="L198" s="177"/>
      <c r="M198" s="185"/>
      <c r="N198" s="246"/>
      <c r="O198" s="186"/>
      <c r="P198" s="281"/>
      <c r="Q198" s="43"/>
      <c r="S198" s="273">
        <f t="shared" si="13"/>
        <v>0.17</v>
      </c>
      <c r="T198" s="56">
        <f t="shared" si="14"/>
        <v>0</v>
      </c>
    </row>
    <row r="199" spans="12:20" x14ac:dyDescent="0.2">
      <c r="L199" s="177"/>
      <c r="M199" s="185"/>
      <c r="N199" s="246"/>
      <c r="O199" s="186"/>
      <c r="P199" s="281"/>
      <c r="Q199" s="43"/>
      <c r="S199" s="273">
        <f t="shared" si="13"/>
        <v>0.17</v>
      </c>
      <c r="T199" s="56">
        <f t="shared" si="14"/>
        <v>0</v>
      </c>
    </row>
    <row r="200" spans="12:20" x14ac:dyDescent="0.2">
      <c r="L200" s="177"/>
      <c r="M200" s="185"/>
      <c r="N200" s="246"/>
      <c r="O200" s="186"/>
      <c r="P200" s="281"/>
      <c r="Q200" s="43"/>
      <c r="S200" s="273">
        <f t="shared" si="13"/>
        <v>0.17</v>
      </c>
      <c r="T200" s="56">
        <f t="shared" si="14"/>
        <v>0</v>
      </c>
    </row>
    <row r="201" spans="12:20" x14ac:dyDescent="0.2">
      <c r="L201" s="177"/>
      <c r="M201" s="185"/>
      <c r="N201" s="246"/>
      <c r="O201" s="186"/>
      <c r="P201" s="281"/>
      <c r="Q201" s="43"/>
      <c r="S201" s="273">
        <f t="shared" si="13"/>
        <v>0.17</v>
      </c>
      <c r="T201" s="56">
        <f t="shared" si="14"/>
        <v>0</v>
      </c>
    </row>
    <row r="202" spans="12:20" x14ac:dyDescent="0.2">
      <c r="L202" s="177"/>
      <c r="M202" s="185"/>
      <c r="N202" s="246"/>
      <c r="O202" s="186"/>
      <c r="P202" s="281"/>
      <c r="Q202" s="43"/>
      <c r="S202" s="273">
        <f t="shared" si="13"/>
        <v>0.17</v>
      </c>
      <c r="T202" s="56">
        <f t="shared" si="14"/>
        <v>0</v>
      </c>
    </row>
    <row r="203" spans="12:20" x14ac:dyDescent="0.2">
      <c r="L203" s="177"/>
      <c r="M203" s="185"/>
      <c r="N203" s="246"/>
      <c r="O203" s="186"/>
      <c r="P203" s="281"/>
      <c r="Q203" s="43"/>
      <c r="S203" s="273">
        <f t="shared" ref="S203:S266" si="15">$AG$2</f>
        <v>0.17</v>
      </c>
      <c r="T203" s="56">
        <f t="shared" ref="T203:T266" si="16">IF(M203=$AC$10,N203-N203/(1+S203),0)</f>
        <v>0</v>
      </c>
    </row>
    <row r="204" spans="12:20" x14ac:dyDescent="0.2">
      <c r="L204" s="177"/>
      <c r="M204" s="185"/>
      <c r="N204" s="246"/>
      <c r="O204" s="186"/>
      <c r="P204" s="281"/>
      <c r="Q204" s="43"/>
      <c r="S204" s="273">
        <f t="shared" si="15"/>
        <v>0.17</v>
      </c>
      <c r="T204" s="56">
        <f t="shared" si="16"/>
        <v>0</v>
      </c>
    </row>
    <row r="205" spans="12:20" x14ac:dyDescent="0.2">
      <c r="L205" s="177"/>
      <c r="M205" s="185"/>
      <c r="N205" s="246"/>
      <c r="O205" s="186"/>
      <c r="P205" s="281"/>
      <c r="Q205" s="43"/>
      <c r="S205" s="273">
        <f t="shared" si="15"/>
        <v>0.17</v>
      </c>
      <c r="T205" s="56">
        <f t="shared" si="16"/>
        <v>0</v>
      </c>
    </row>
    <row r="206" spans="12:20" x14ac:dyDescent="0.2">
      <c r="L206" s="177"/>
      <c r="M206" s="185"/>
      <c r="N206" s="246"/>
      <c r="O206" s="186"/>
      <c r="P206" s="281"/>
      <c r="Q206" s="43"/>
      <c r="S206" s="273">
        <f t="shared" si="15"/>
        <v>0.17</v>
      </c>
      <c r="T206" s="56">
        <f t="shared" si="16"/>
        <v>0</v>
      </c>
    </row>
    <row r="207" spans="12:20" x14ac:dyDescent="0.2">
      <c r="L207" s="177"/>
      <c r="M207" s="185"/>
      <c r="N207" s="246"/>
      <c r="O207" s="186"/>
      <c r="P207" s="281"/>
      <c r="Q207" s="43"/>
      <c r="S207" s="273">
        <f t="shared" si="15"/>
        <v>0.17</v>
      </c>
      <c r="T207" s="56">
        <f t="shared" si="16"/>
        <v>0</v>
      </c>
    </row>
    <row r="208" spans="12:20" x14ac:dyDescent="0.2">
      <c r="L208" s="177"/>
      <c r="M208" s="185"/>
      <c r="N208" s="246"/>
      <c r="O208" s="186"/>
      <c r="P208" s="281"/>
      <c r="Q208" s="43"/>
      <c r="S208" s="273">
        <f t="shared" si="15"/>
        <v>0.17</v>
      </c>
      <c r="T208" s="56">
        <f t="shared" si="16"/>
        <v>0</v>
      </c>
    </row>
    <row r="209" spans="12:20" x14ac:dyDescent="0.2">
      <c r="L209" s="177"/>
      <c r="M209" s="185"/>
      <c r="N209" s="246"/>
      <c r="O209" s="186"/>
      <c r="P209" s="281"/>
      <c r="Q209" s="43"/>
      <c r="S209" s="273">
        <f t="shared" si="15"/>
        <v>0.17</v>
      </c>
      <c r="T209" s="56">
        <f t="shared" si="16"/>
        <v>0</v>
      </c>
    </row>
    <row r="210" spans="12:20" x14ac:dyDescent="0.2">
      <c r="L210" s="177"/>
      <c r="M210" s="185"/>
      <c r="N210" s="246"/>
      <c r="O210" s="186"/>
      <c r="P210" s="281"/>
      <c r="Q210" s="43"/>
      <c r="S210" s="273">
        <f t="shared" si="15"/>
        <v>0.17</v>
      </c>
      <c r="T210" s="56">
        <f t="shared" si="16"/>
        <v>0</v>
      </c>
    </row>
    <row r="211" spans="12:20" x14ac:dyDescent="0.2">
      <c r="L211" s="177"/>
      <c r="M211" s="185"/>
      <c r="N211" s="246"/>
      <c r="O211" s="186"/>
      <c r="P211" s="281"/>
      <c r="Q211" s="43"/>
      <c r="S211" s="273">
        <f t="shared" si="15"/>
        <v>0.17</v>
      </c>
      <c r="T211" s="56">
        <f t="shared" si="16"/>
        <v>0</v>
      </c>
    </row>
    <row r="212" spans="12:20" x14ac:dyDescent="0.2">
      <c r="L212" s="177"/>
      <c r="M212" s="185"/>
      <c r="N212" s="246"/>
      <c r="O212" s="186"/>
      <c r="P212" s="281"/>
      <c r="Q212" s="43"/>
      <c r="S212" s="273">
        <f t="shared" si="15"/>
        <v>0.17</v>
      </c>
      <c r="T212" s="56">
        <f t="shared" si="16"/>
        <v>0</v>
      </c>
    </row>
    <row r="213" spans="12:20" x14ac:dyDescent="0.2">
      <c r="L213" s="188"/>
      <c r="M213" s="185"/>
      <c r="N213" s="246"/>
      <c r="O213" s="185"/>
      <c r="P213" s="281"/>
      <c r="Q213" s="43"/>
      <c r="S213" s="273">
        <f t="shared" si="15"/>
        <v>0.17</v>
      </c>
      <c r="T213" s="56">
        <f t="shared" si="16"/>
        <v>0</v>
      </c>
    </row>
    <row r="214" spans="12:20" x14ac:dyDescent="0.2">
      <c r="L214" s="177"/>
      <c r="M214" s="185"/>
      <c r="N214" s="246"/>
      <c r="O214" s="186"/>
      <c r="P214" s="281"/>
      <c r="Q214" s="43"/>
      <c r="S214" s="273">
        <f t="shared" si="15"/>
        <v>0.17</v>
      </c>
      <c r="T214" s="56">
        <f t="shared" si="16"/>
        <v>0</v>
      </c>
    </row>
    <row r="215" spans="12:20" x14ac:dyDescent="0.2">
      <c r="L215" s="177"/>
      <c r="M215" s="185"/>
      <c r="N215" s="246"/>
      <c r="O215" s="186"/>
      <c r="P215" s="281"/>
      <c r="Q215" s="43"/>
      <c r="S215" s="273">
        <f t="shared" si="15"/>
        <v>0.17</v>
      </c>
      <c r="T215" s="56">
        <f t="shared" si="16"/>
        <v>0</v>
      </c>
    </row>
    <row r="216" spans="12:20" x14ac:dyDescent="0.2">
      <c r="L216" s="177"/>
      <c r="M216" s="185"/>
      <c r="N216" s="246"/>
      <c r="O216" s="186"/>
      <c r="P216" s="281"/>
      <c r="Q216" s="43"/>
      <c r="S216" s="273">
        <f t="shared" si="15"/>
        <v>0.17</v>
      </c>
      <c r="T216" s="56">
        <f t="shared" si="16"/>
        <v>0</v>
      </c>
    </row>
    <row r="217" spans="12:20" x14ac:dyDescent="0.2">
      <c r="L217" s="177"/>
      <c r="M217" s="185"/>
      <c r="N217" s="246"/>
      <c r="O217" s="186"/>
      <c r="P217" s="281"/>
      <c r="Q217" s="43"/>
      <c r="S217" s="273">
        <f t="shared" si="15"/>
        <v>0.17</v>
      </c>
      <c r="T217" s="56">
        <f t="shared" si="16"/>
        <v>0</v>
      </c>
    </row>
    <row r="218" spans="12:20" x14ac:dyDescent="0.2">
      <c r="L218" s="177"/>
      <c r="M218" s="185"/>
      <c r="N218" s="246"/>
      <c r="O218" s="186"/>
      <c r="P218" s="281"/>
      <c r="Q218" s="43"/>
      <c r="S218" s="273">
        <f t="shared" si="15"/>
        <v>0.17</v>
      </c>
      <c r="T218" s="56">
        <f t="shared" si="16"/>
        <v>0</v>
      </c>
    </row>
    <row r="219" spans="12:20" x14ac:dyDescent="0.2">
      <c r="L219" s="177"/>
      <c r="M219" s="185"/>
      <c r="N219" s="246"/>
      <c r="O219" s="186"/>
      <c r="P219" s="281"/>
      <c r="Q219" s="43"/>
      <c r="S219" s="273">
        <f t="shared" si="15"/>
        <v>0.17</v>
      </c>
      <c r="T219" s="56">
        <f t="shared" si="16"/>
        <v>0</v>
      </c>
    </row>
    <row r="220" spans="12:20" x14ac:dyDescent="0.2">
      <c r="L220" s="177"/>
      <c r="M220" s="185"/>
      <c r="N220" s="246"/>
      <c r="O220" s="186"/>
      <c r="P220" s="281"/>
      <c r="Q220" s="43"/>
      <c r="S220" s="273">
        <f t="shared" si="15"/>
        <v>0.17</v>
      </c>
      <c r="T220" s="56">
        <f t="shared" si="16"/>
        <v>0</v>
      </c>
    </row>
    <row r="221" spans="12:20" x14ac:dyDescent="0.2">
      <c r="L221" s="177"/>
      <c r="M221" s="185"/>
      <c r="N221" s="246"/>
      <c r="O221" s="186"/>
      <c r="P221" s="281"/>
      <c r="Q221" s="43"/>
      <c r="S221" s="273">
        <f t="shared" si="15"/>
        <v>0.17</v>
      </c>
      <c r="T221" s="56">
        <f t="shared" si="16"/>
        <v>0</v>
      </c>
    </row>
    <row r="222" spans="12:20" x14ac:dyDescent="0.2">
      <c r="L222" s="177"/>
      <c r="M222" s="185"/>
      <c r="N222" s="246"/>
      <c r="O222" s="186"/>
      <c r="P222" s="281"/>
      <c r="Q222" s="43"/>
      <c r="S222" s="273">
        <f t="shared" si="15"/>
        <v>0.17</v>
      </c>
      <c r="T222" s="56">
        <f t="shared" si="16"/>
        <v>0</v>
      </c>
    </row>
    <row r="223" spans="12:20" x14ac:dyDescent="0.2">
      <c r="L223" s="177"/>
      <c r="M223" s="185"/>
      <c r="N223" s="246"/>
      <c r="O223" s="186"/>
      <c r="P223" s="281"/>
      <c r="Q223" s="43"/>
      <c r="S223" s="273">
        <f t="shared" si="15"/>
        <v>0.17</v>
      </c>
      <c r="T223" s="56">
        <f t="shared" si="16"/>
        <v>0</v>
      </c>
    </row>
    <row r="224" spans="12:20" x14ac:dyDescent="0.2">
      <c r="L224" s="177"/>
      <c r="M224" s="185"/>
      <c r="N224" s="246"/>
      <c r="O224" s="186"/>
      <c r="P224" s="281"/>
      <c r="Q224" s="43"/>
      <c r="S224" s="273">
        <f t="shared" si="15"/>
        <v>0.17</v>
      </c>
      <c r="T224" s="56">
        <f t="shared" si="16"/>
        <v>0</v>
      </c>
    </row>
    <row r="225" spans="12:20" x14ac:dyDescent="0.2">
      <c r="L225" s="177"/>
      <c r="M225" s="185"/>
      <c r="N225" s="246"/>
      <c r="O225" s="186"/>
      <c r="P225" s="281"/>
      <c r="Q225" s="43"/>
      <c r="S225" s="273">
        <f t="shared" si="15"/>
        <v>0.17</v>
      </c>
      <c r="T225" s="56">
        <f t="shared" si="16"/>
        <v>0</v>
      </c>
    </row>
    <row r="226" spans="12:20" x14ac:dyDescent="0.2">
      <c r="L226" s="177"/>
      <c r="M226" s="185"/>
      <c r="N226" s="246"/>
      <c r="O226" s="186"/>
      <c r="P226" s="281"/>
      <c r="Q226" s="43"/>
      <c r="S226" s="273">
        <f t="shared" si="15"/>
        <v>0.17</v>
      </c>
      <c r="T226" s="56">
        <f t="shared" si="16"/>
        <v>0</v>
      </c>
    </row>
    <row r="227" spans="12:20" x14ac:dyDescent="0.2">
      <c r="L227" s="177"/>
      <c r="M227" s="185"/>
      <c r="N227" s="246"/>
      <c r="O227" s="186"/>
      <c r="P227" s="281"/>
      <c r="Q227" s="43"/>
      <c r="S227" s="273">
        <f t="shared" si="15"/>
        <v>0.17</v>
      </c>
      <c r="T227" s="56">
        <f t="shared" si="16"/>
        <v>0</v>
      </c>
    </row>
    <row r="228" spans="12:20" x14ac:dyDescent="0.2">
      <c r="L228" s="177"/>
      <c r="M228" s="185"/>
      <c r="N228" s="246"/>
      <c r="O228" s="186"/>
      <c r="P228" s="281"/>
      <c r="Q228" s="43"/>
      <c r="S228" s="273">
        <f t="shared" si="15"/>
        <v>0.17</v>
      </c>
      <c r="T228" s="56">
        <f t="shared" si="16"/>
        <v>0</v>
      </c>
    </row>
    <row r="229" spans="12:20" x14ac:dyDescent="0.2">
      <c r="L229" s="177"/>
      <c r="M229" s="185"/>
      <c r="N229" s="246"/>
      <c r="O229" s="186"/>
      <c r="P229" s="281"/>
      <c r="Q229" s="43"/>
      <c r="S229" s="273">
        <f t="shared" si="15"/>
        <v>0.17</v>
      </c>
      <c r="T229" s="56">
        <f t="shared" si="16"/>
        <v>0</v>
      </c>
    </row>
    <row r="230" spans="12:20" x14ac:dyDescent="0.2">
      <c r="L230" s="177"/>
      <c r="M230" s="185"/>
      <c r="N230" s="246"/>
      <c r="O230" s="186"/>
      <c r="P230" s="281"/>
      <c r="Q230" s="43"/>
      <c r="S230" s="273">
        <f t="shared" si="15"/>
        <v>0.17</v>
      </c>
      <c r="T230" s="56">
        <f t="shared" si="16"/>
        <v>0</v>
      </c>
    </row>
    <row r="231" spans="12:20" x14ac:dyDescent="0.2">
      <c r="L231" s="177"/>
      <c r="M231" s="185"/>
      <c r="N231" s="246"/>
      <c r="O231" s="186"/>
      <c r="P231" s="281"/>
      <c r="Q231" s="43"/>
      <c r="S231" s="273">
        <f t="shared" si="15"/>
        <v>0.17</v>
      </c>
      <c r="T231" s="56">
        <f t="shared" si="16"/>
        <v>0</v>
      </c>
    </row>
    <row r="232" spans="12:20" x14ac:dyDescent="0.2">
      <c r="L232" s="177"/>
      <c r="M232" s="185"/>
      <c r="N232" s="246"/>
      <c r="O232" s="186"/>
      <c r="P232" s="281"/>
      <c r="Q232" s="43"/>
      <c r="S232" s="273">
        <f t="shared" si="15"/>
        <v>0.17</v>
      </c>
      <c r="T232" s="56">
        <f t="shared" si="16"/>
        <v>0</v>
      </c>
    </row>
    <row r="233" spans="12:20" x14ac:dyDescent="0.2">
      <c r="L233" s="177"/>
      <c r="M233" s="185"/>
      <c r="N233" s="246"/>
      <c r="O233" s="186"/>
      <c r="P233" s="281"/>
      <c r="Q233" s="43"/>
      <c r="S233" s="273">
        <f t="shared" si="15"/>
        <v>0.17</v>
      </c>
      <c r="T233" s="56">
        <f t="shared" si="16"/>
        <v>0</v>
      </c>
    </row>
    <row r="234" spans="12:20" x14ac:dyDescent="0.2">
      <c r="L234" s="177"/>
      <c r="M234" s="185"/>
      <c r="N234" s="246"/>
      <c r="O234" s="186"/>
      <c r="P234" s="281"/>
      <c r="Q234" s="43"/>
      <c r="S234" s="273">
        <f t="shared" si="15"/>
        <v>0.17</v>
      </c>
      <c r="T234" s="56">
        <f t="shared" si="16"/>
        <v>0</v>
      </c>
    </row>
    <row r="235" spans="12:20" x14ac:dyDescent="0.2">
      <c r="L235" s="177"/>
      <c r="M235" s="185"/>
      <c r="N235" s="246"/>
      <c r="O235" s="186"/>
      <c r="P235" s="281"/>
      <c r="Q235" s="43"/>
      <c r="S235" s="273">
        <f t="shared" si="15"/>
        <v>0.17</v>
      </c>
      <c r="T235" s="56">
        <f t="shared" si="16"/>
        <v>0</v>
      </c>
    </row>
    <row r="236" spans="12:20" x14ac:dyDescent="0.2">
      <c r="L236" s="177"/>
      <c r="M236" s="185"/>
      <c r="N236" s="246"/>
      <c r="O236" s="186"/>
      <c r="P236" s="281"/>
      <c r="Q236" s="43"/>
      <c r="S236" s="273">
        <f t="shared" si="15"/>
        <v>0.17</v>
      </c>
      <c r="T236" s="56">
        <f t="shared" si="16"/>
        <v>0</v>
      </c>
    </row>
    <row r="237" spans="12:20" x14ac:dyDescent="0.2">
      <c r="L237" s="177"/>
      <c r="M237" s="185"/>
      <c r="N237" s="246"/>
      <c r="O237" s="186"/>
      <c r="P237" s="281"/>
      <c r="Q237" s="43"/>
      <c r="S237" s="273">
        <f t="shared" si="15"/>
        <v>0.17</v>
      </c>
      <c r="T237" s="56">
        <f t="shared" si="16"/>
        <v>0</v>
      </c>
    </row>
    <row r="238" spans="12:20" x14ac:dyDescent="0.2">
      <c r="L238" s="177"/>
      <c r="M238" s="185"/>
      <c r="N238" s="246"/>
      <c r="O238" s="186"/>
      <c r="P238" s="281"/>
      <c r="Q238" s="43"/>
      <c r="S238" s="273">
        <f t="shared" si="15"/>
        <v>0.17</v>
      </c>
      <c r="T238" s="56">
        <f t="shared" si="16"/>
        <v>0</v>
      </c>
    </row>
    <row r="239" spans="12:20" x14ac:dyDescent="0.2">
      <c r="L239" s="177"/>
      <c r="M239" s="185"/>
      <c r="N239" s="246"/>
      <c r="O239" s="186"/>
      <c r="P239" s="281"/>
      <c r="Q239" s="43"/>
      <c r="S239" s="273">
        <f t="shared" si="15"/>
        <v>0.17</v>
      </c>
      <c r="T239" s="56">
        <f t="shared" si="16"/>
        <v>0</v>
      </c>
    </row>
    <row r="240" spans="12:20" x14ac:dyDescent="0.2">
      <c r="L240" s="177"/>
      <c r="M240" s="185"/>
      <c r="N240" s="246"/>
      <c r="O240" s="186"/>
      <c r="P240" s="281"/>
      <c r="Q240" s="43"/>
      <c r="S240" s="273">
        <f t="shared" si="15"/>
        <v>0.17</v>
      </c>
      <c r="T240" s="56">
        <f t="shared" si="16"/>
        <v>0</v>
      </c>
    </row>
    <row r="241" spans="12:20" x14ac:dyDescent="0.2">
      <c r="L241" s="177"/>
      <c r="M241" s="185"/>
      <c r="N241" s="246"/>
      <c r="O241" s="186"/>
      <c r="P241" s="281"/>
      <c r="Q241" s="43"/>
      <c r="S241" s="273">
        <f t="shared" si="15"/>
        <v>0.17</v>
      </c>
      <c r="T241" s="56">
        <f t="shared" si="16"/>
        <v>0</v>
      </c>
    </row>
    <row r="242" spans="12:20" x14ac:dyDescent="0.2">
      <c r="L242" s="177"/>
      <c r="M242" s="185"/>
      <c r="N242" s="246"/>
      <c r="O242" s="186"/>
      <c r="P242" s="281"/>
      <c r="Q242" s="43"/>
      <c r="S242" s="273">
        <f t="shared" si="15"/>
        <v>0.17</v>
      </c>
      <c r="T242" s="56">
        <f t="shared" si="16"/>
        <v>0</v>
      </c>
    </row>
    <row r="243" spans="12:20" x14ac:dyDescent="0.2">
      <c r="L243" s="177"/>
      <c r="M243" s="185"/>
      <c r="N243" s="246"/>
      <c r="O243" s="186"/>
      <c r="P243" s="281"/>
      <c r="Q243" s="43"/>
      <c r="S243" s="273">
        <f t="shared" si="15"/>
        <v>0.17</v>
      </c>
      <c r="T243" s="56">
        <f t="shared" si="16"/>
        <v>0</v>
      </c>
    </row>
    <row r="244" spans="12:20" x14ac:dyDescent="0.2">
      <c r="L244" s="177"/>
      <c r="M244" s="185"/>
      <c r="N244" s="246"/>
      <c r="O244" s="186"/>
      <c r="P244" s="281"/>
      <c r="Q244" s="43"/>
      <c r="S244" s="273">
        <f t="shared" si="15"/>
        <v>0.17</v>
      </c>
      <c r="T244" s="56">
        <f t="shared" si="16"/>
        <v>0</v>
      </c>
    </row>
    <row r="245" spans="12:20" x14ac:dyDescent="0.2">
      <c r="L245" s="177"/>
      <c r="M245" s="185"/>
      <c r="N245" s="246"/>
      <c r="O245" s="186"/>
      <c r="P245" s="281"/>
      <c r="Q245" s="43"/>
      <c r="S245" s="273">
        <f t="shared" si="15"/>
        <v>0.17</v>
      </c>
      <c r="T245" s="56">
        <f t="shared" si="16"/>
        <v>0</v>
      </c>
    </row>
    <row r="246" spans="12:20" x14ac:dyDescent="0.2">
      <c r="L246" s="177"/>
      <c r="M246" s="185"/>
      <c r="N246" s="246"/>
      <c r="O246" s="186"/>
      <c r="P246" s="281"/>
      <c r="Q246" s="43"/>
      <c r="S246" s="273">
        <f t="shared" si="15"/>
        <v>0.17</v>
      </c>
      <c r="T246" s="56">
        <f t="shared" si="16"/>
        <v>0</v>
      </c>
    </row>
    <row r="247" spans="12:20" x14ac:dyDescent="0.2">
      <c r="L247" s="188"/>
      <c r="M247" s="185"/>
      <c r="N247" s="246"/>
      <c r="O247" s="185"/>
      <c r="P247" s="281"/>
      <c r="Q247" s="43"/>
      <c r="S247" s="273">
        <f t="shared" si="15"/>
        <v>0.17</v>
      </c>
      <c r="T247" s="56">
        <f t="shared" si="16"/>
        <v>0</v>
      </c>
    </row>
    <row r="248" spans="12:20" x14ac:dyDescent="0.2">
      <c r="L248" s="177"/>
      <c r="M248" s="185"/>
      <c r="N248" s="246"/>
      <c r="O248" s="186"/>
      <c r="P248" s="281"/>
      <c r="Q248" s="43"/>
      <c r="S248" s="273">
        <f t="shared" si="15"/>
        <v>0.17</v>
      </c>
      <c r="T248" s="56">
        <f t="shared" si="16"/>
        <v>0</v>
      </c>
    </row>
    <row r="249" spans="12:20" x14ac:dyDescent="0.2">
      <c r="L249" s="177"/>
      <c r="M249" s="185"/>
      <c r="N249" s="246"/>
      <c r="O249" s="186"/>
      <c r="P249" s="281"/>
      <c r="Q249" s="43"/>
      <c r="S249" s="273">
        <f t="shared" si="15"/>
        <v>0.17</v>
      </c>
      <c r="T249" s="56">
        <f t="shared" si="16"/>
        <v>0</v>
      </c>
    </row>
    <row r="250" spans="12:20" x14ac:dyDescent="0.2">
      <c r="L250" s="177"/>
      <c r="M250" s="185"/>
      <c r="N250" s="246"/>
      <c r="O250" s="186"/>
      <c r="P250" s="281"/>
      <c r="Q250" s="43"/>
      <c r="S250" s="273">
        <f t="shared" si="15"/>
        <v>0.17</v>
      </c>
      <c r="T250" s="56">
        <f t="shared" si="16"/>
        <v>0</v>
      </c>
    </row>
    <row r="251" spans="12:20" x14ac:dyDescent="0.2">
      <c r="L251" s="177"/>
      <c r="M251" s="185"/>
      <c r="N251" s="246"/>
      <c r="O251" s="186"/>
      <c r="P251" s="281"/>
      <c r="Q251" s="43"/>
      <c r="S251" s="273">
        <f t="shared" si="15"/>
        <v>0.17</v>
      </c>
      <c r="T251" s="56">
        <f t="shared" si="16"/>
        <v>0</v>
      </c>
    </row>
    <row r="252" spans="12:20" x14ac:dyDescent="0.2">
      <c r="L252" s="177"/>
      <c r="M252" s="185"/>
      <c r="N252" s="246"/>
      <c r="O252" s="186"/>
      <c r="P252" s="281"/>
      <c r="Q252" s="43"/>
      <c r="S252" s="273">
        <f t="shared" si="15"/>
        <v>0.17</v>
      </c>
      <c r="T252" s="56">
        <f t="shared" si="16"/>
        <v>0</v>
      </c>
    </row>
    <row r="253" spans="12:20" x14ac:dyDescent="0.2">
      <c r="L253" s="177"/>
      <c r="M253" s="185"/>
      <c r="N253" s="246"/>
      <c r="O253" s="186"/>
      <c r="P253" s="281"/>
      <c r="Q253" s="43"/>
      <c r="S253" s="273">
        <f t="shared" si="15"/>
        <v>0.17</v>
      </c>
      <c r="T253" s="56">
        <f t="shared" si="16"/>
        <v>0</v>
      </c>
    </row>
    <row r="254" spans="12:20" x14ac:dyDescent="0.2">
      <c r="L254" s="177"/>
      <c r="M254" s="185"/>
      <c r="N254" s="246"/>
      <c r="O254" s="186"/>
      <c r="P254" s="281"/>
      <c r="Q254" s="43"/>
      <c r="S254" s="273">
        <f t="shared" si="15"/>
        <v>0.17</v>
      </c>
      <c r="T254" s="56">
        <f t="shared" si="16"/>
        <v>0</v>
      </c>
    </row>
    <row r="255" spans="12:20" x14ac:dyDescent="0.2">
      <c r="L255" s="177"/>
      <c r="M255" s="185"/>
      <c r="N255" s="246"/>
      <c r="O255" s="186"/>
      <c r="P255" s="281"/>
      <c r="Q255" s="43"/>
      <c r="S255" s="273">
        <f t="shared" si="15"/>
        <v>0.17</v>
      </c>
      <c r="T255" s="56">
        <f t="shared" si="16"/>
        <v>0</v>
      </c>
    </row>
    <row r="256" spans="12:20" x14ac:dyDescent="0.2">
      <c r="L256" s="177"/>
      <c r="M256" s="185"/>
      <c r="N256" s="246"/>
      <c r="O256" s="186"/>
      <c r="P256" s="281"/>
      <c r="Q256" s="43"/>
      <c r="S256" s="273">
        <f t="shared" si="15"/>
        <v>0.17</v>
      </c>
      <c r="T256" s="56">
        <f t="shared" si="16"/>
        <v>0</v>
      </c>
    </row>
    <row r="257" spans="12:20" x14ac:dyDescent="0.2">
      <c r="L257" s="177"/>
      <c r="M257" s="185"/>
      <c r="N257" s="246"/>
      <c r="O257" s="186"/>
      <c r="P257" s="281"/>
      <c r="Q257" s="43"/>
      <c r="S257" s="273">
        <f t="shared" si="15"/>
        <v>0.17</v>
      </c>
      <c r="T257" s="56">
        <f t="shared" si="16"/>
        <v>0</v>
      </c>
    </row>
    <row r="258" spans="12:20" x14ac:dyDescent="0.2">
      <c r="L258" s="177"/>
      <c r="M258" s="185"/>
      <c r="N258" s="246"/>
      <c r="O258" s="186"/>
      <c r="P258" s="281"/>
      <c r="Q258" s="43"/>
      <c r="S258" s="273">
        <f t="shared" si="15"/>
        <v>0.17</v>
      </c>
      <c r="T258" s="56">
        <f t="shared" si="16"/>
        <v>0</v>
      </c>
    </row>
    <row r="259" spans="12:20" x14ac:dyDescent="0.2">
      <c r="L259" s="177"/>
      <c r="M259" s="185"/>
      <c r="N259" s="246"/>
      <c r="O259" s="186"/>
      <c r="P259" s="281"/>
      <c r="Q259" s="43"/>
      <c r="S259" s="273">
        <f t="shared" si="15"/>
        <v>0.17</v>
      </c>
      <c r="T259" s="56">
        <f t="shared" si="16"/>
        <v>0</v>
      </c>
    </row>
    <row r="260" spans="12:20" x14ac:dyDescent="0.2">
      <c r="L260" s="177"/>
      <c r="M260" s="185"/>
      <c r="N260" s="246"/>
      <c r="O260" s="186"/>
      <c r="P260" s="281"/>
      <c r="Q260" s="43"/>
      <c r="S260" s="273">
        <f t="shared" si="15"/>
        <v>0.17</v>
      </c>
      <c r="T260" s="56">
        <f t="shared" si="16"/>
        <v>0</v>
      </c>
    </row>
    <row r="261" spans="12:20" x14ac:dyDescent="0.2">
      <c r="L261" s="177"/>
      <c r="M261" s="185"/>
      <c r="N261" s="246"/>
      <c r="O261" s="186"/>
      <c r="P261" s="281"/>
      <c r="Q261" s="43"/>
      <c r="S261" s="273">
        <f t="shared" si="15"/>
        <v>0.17</v>
      </c>
      <c r="T261" s="56">
        <f t="shared" si="16"/>
        <v>0</v>
      </c>
    </row>
    <row r="262" spans="12:20" x14ac:dyDescent="0.2">
      <c r="L262" s="177"/>
      <c r="M262" s="185"/>
      <c r="N262" s="246"/>
      <c r="O262" s="186"/>
      <c r="P262" s="281"/>
      <c r="Q262" s="43"/>
      <c r="S262" s="273">
        <f t="shared" si="15"/>
        <v>0.17</v>
      </c>
      <c r="T262" s="56">
        <f t="shared" si="16"/>
        <v>0</v>
      </c>
    </row>
    <row r="263" spans="12:20" x14ac:dyDescent="0.2">
      <c r="L263" s="177"/>
      <c r="M263" s="185"/>
      <c r="N263" s="246"/>
      <c r="O263" s="186"/>
      <c r="P263" s="281"/>
      <c r="Q263" s="43"/>
      <c r="S263" s="273">
        <f t="shared" si="15"/>
        <v>0.17</v>
      </c>
      <c r="T263" s="56">
        <f t="shared" si="16"/>
        <v>0</v>
      </c>
    </row>
    <row r="264" spans="12:20" x14ac:dyDescent="0.2">
      <c r="L264" s="177"/>
      <c r="M264" s="185"/>
      <c r="N264" s="246"/>
      <c r="O264" s="186"/>
      <c r="P264" s="281"/>
      <c r="Q264" s="43"/>
      <c r="S264" s="273">
        <f t="shared" si="15"/>
        <v>0.17</v>
      </c>
      <c r="T264" s="56">
        <f t="shared" si="16"/>
        <v>0</v>
      </c>
    </row>
    <row r="265" spans="12:20" x14ac:dyDescent="0.2">
      <c r="L265" s="177"/>
      <c r="M265" s="185"/>
      <c r="N265" s="246"/>
      <c r="O265" s="186"/>
      <c r="P265" s="281"/>
      <c r="Q265" s="43"/>
      <c r="S265" s="273">
        <f t="shared" si="15"/>
        <v>0.17</v>
      </c>
      <c r="T265" s="56">
        <f t="shared" si="16"/>
        <v>0</v>
      </c>
    </row>
    <row r="266" spans="12:20" x14ac:dyDescent="0.2">
      <c r="L266" s="177"/>
      <c r="M266" s="185"/>
      <c r="N266" s="246"/>
      <c r="O266" s="186"/>
      <c r="P266" s="281"/>
      <c r="Q266" s="43"/>
      <c r="S266" s="273">
        <f t="shared" si="15"/>
        <v>0.17</v>
      </c>
      <c r="T266" s="56">
        <f t="shared" si="16"/>
        <v>0</v>
      </c>
    </row>
    <row r="267" spans="12:20" x14ac:dyDescent="0.2">
      <c r="L267" s="177"/>
      <c r="M267" s="185"/>
      <c r="N267" s="246"/>
      <c r="O267" s="186"/>
      <c r="P267" s="281"/>
      <c r="Q267" s="43"/>
      <c r="S267" s="273">
        <f t="shared" ref="S267:S298" si="17">$AG$2</f>
        <v>0.17</v>
      </c>
      <c r="T267" s="56">
        <f t="shared" ref="T267:T298" si="18">IF(M267=$AC$10,N267-N267/(1+S267),0)</f>
        <v>0</v>
      </c>
    </row>
    <row r="268" spans="12:20" x14ac:dyDescent="0.2">
      <c r="L268" s="177"/>
      <c r="M268" s="185"/>
      <c r="N268" s="246"/>
      <c r="O268" s="186"/>
      <c r="P268" s="281"/>
      <c r="Q268" s="43"/>
      <c r="S268" s="273">
        <f t="shared" si="17"/>
        <v>0.17</v>
      </c>
      <c r="T268" s="56">
        <f t="shared" si="18"/>
        <v>0</v>
      </c>
    </row>
    <row r="269" spans="12:20" x14ac:dyDescent="0.2">
      <c r="L269" s="177"/>
      <c r="M269" s="185"/>
      <c r="N269" s="246"/>
      <c r="O269" s="186"/>
      <c r="P269" s="281"/>
      <c r="Q269" s="43"/>
      <c r="S269" s="273">
        <f t="shared" si="17"/>
        <v>0.17</v>
      </c>
      <c r="T269" s="56">
        <f t="shared" si="18"/>
        <v>0</v>
      </c>
    </row>
    <row r="270" spans="12:20" x14ac:dyDescent="0.2">
      <c r="L270" s="177"/>
      <c r="M270" s="185"/>
      <c r="N270" s="246"/>
      <c r="O270" s="186"/>
      <c r="P270" s="281"/>
      <c r="Q270" s="43"/>
      <c r="S270" s="273">
        <f t="shared" si="17"/>
        <v>0.17</v>
      </c>
      <c r="T270" s="56">
        <f t="shared" si="18"/>
        <v>0</v>
      </c>
    </row>
    <row r="271" spans="12:20" x14ac:dyDescent="0.2">
      <c r="L271" s="177"/>
      <c r="M271" s="185"/>
      <c r="N271" s="246"/>
      <c r="O271" s="186"/>
      <c r="P271" s="281"/>
      <c r="Q271" s="43"/>
      <c r="S271" s="273">
        <f t="shared" si="17"/>
        <v>0.17</v>
      </c>
      <c r="T271" s="56">
        <f t="shared" si="18"/>
        <v>0</v>
      </c>
    </row>
    <row r="272" spans="12:20" x14ac:dyDescent="0.2">
      <c r="L272" s="177"/>
      <c r="M272" s="185"/>
      <c r="N272" s="246"/>
      <c r="O272" s="186"/>
      <c r="P272" s="281"/>
      <c r="Q272" s="43"/>
      <c r="S272" s="273">
        <f t="shared" si="17"/>
        <v>0.17</v>
      </c>
      <c r="T272" s="56">
        <f t="shared" si="18"/>
        <v>0</v>
      </c>
    </row>
    <row r="273" spans="12:20" x14ac:dyDescent="0.2">
      <c r="L273" s="177"/>
      <c r="M273" s="185"/>
      <c r="N273" s="246"/>
      <c r="O273" s="186"/>
      <c r="P273" s="281"/>
      <c r="Q273" s="43"/>
      <c r="S273" s="273">
        <f t="shared" si="17"/>
        <v>0.17</v>
      </c>
      <c r="T273" s="56">
        <f t="shared" si="18"/>
        <v>0</v>
      </c>
    </row>
    <row r="274" spans="12:20" x14ac:dyDescent="0.2">
      <c r="L274" s="177"/>
      <c r="M274" s="185"/>
      <c r="N274" s="246"/>
      <c r="O274" s="186"/>
      <c r="P274" s="281"/>
      <c r="Q274" s="43"/>
      <c r="S274" s="273">
        <f t="shared" si="17"/>
        <v>0.17</v>
      </c>
      <c r="T274" s="56">
        <f t="shared" si="18"/>
        <v>0</v>
      </c>
    </row>
    <row r="275" spans="12:20" x14ac:dyDescent="0.2">
      <c r="L275" s="177"/>
      <c r="M275" s="185"/>
      <c r="N275" s="246"/>
      <c r="O275" s="186"/>
      <c r="P275" s="281"/>
      <c r="Q275" s="43"/>
      <c r="S275" s="273">
        <f t="shared" si="17"/>
        <v>0.17</v>
      </c>
      <c r="T275" s="56">
        <f t="shared" si="18"/>
        <v>0</v>
      </c>
    </row>
    <row r="276" spans="12:20" x14ac:dyDescent="0.2">
      <c r="L276" s="177"/>
      <c r="M276" s="185"/>
      <c r="N276" s="246"/>
      <c r="O276" s="186"/>
      <c r="P276" s="281"/>
      <c r="Q276" s="43"/>
      <c r="S276" s="273">
        <f t="shared" si="17"/>
        <v>0.17</v>
      </c>
      <c r="T276" s="56">
        <f t="shared" si="18"/>
        <v>0</v>
      </c>
    </row>
    <row r="277" spans="12:20" x14ac:dyDescent="0.2">
      <c r="L277" s="177"/>
      <c r="M277" s="185"/>
      <c r="N277" s="246"/>
      <c r="O277" s="186"/>
      <c r="P277" s="281"/>
      <c r="Q277" s="43"/>
      <c r="S277" s="273">
        <f t="shared" si="17"/>
        <v>0.17</v>
      </c>
      <c r="T277" s="56">
        <f t="shared" si="18"/>
        <v>0</v>
      </c>
    </row>
    <row r="278" spans="12:20" x14ac:dyDescent="0.2">
      <c r="L278" s="177"/>
      <c r="M278" s="185"/>
      <c r="N278" s="246"/>
      <c r="O278" s="186"/>
      <c r="P278" s="281"/>
      <c r="Q278" s="43"/>
      <c r="S278" s="273">
        <f t="shared" si="17"/>
        <v>0.17</v>
      </c>
      <c r="T278" s="56">
        <f t="shared" si="18"/>
        <v>0</v>
      </c>
    </row>
    <row r="279" spans="12:20" x14ac:dyDescent="0.2">
      <c r="L279" s="177"/>
      <c r="M279" s="185"/>
      <c r="N279" s="246"/>
      <c r="O279" s="186"/>
      <c r="P279" s="281"/>
      <c r="Q279" s="43"/>
      <c r="S279" s="273">
        <f t="shared" si="17"/>
        <v>0.17</v>
      </c>
      <c r="T279" s="56">
        <f t="shared" si="18"/>
        <v>0</v>
      </c>
    </row>
    <row r="280" spans="12:20" x14ac:dyDescent="0.2">
      <c r="L280" s="177"/>
      <c r="M280" s="185"/>
      <c r="N280" s="246"/>
      <c r="O280" s="186"/>
      <c r="P280" s="281"/>
      <c r="Q280" s="43"/>
      <c r="S280" s="273">
        <f t="shared" si="17"/>
        <v>0.17</v>
      </c>
      <c r="T280" s="56">
        <f t="shared" si="18"/>
        <v>0</v>
      </c>
    </row>
    <row r="281" spans="12:20" x14ac:dyDescent="0.2">
      <c r="L281" s="177"/>
      <c r="M281" s="185"/>
      <c r="N281" s="246"/>
      <c r="O281" s="186"/>
      <c r="P281" s="281"/>
      <c r="Q281" s="43"/>
      <c r="S281" s="273">
        <f t="shared" si="17"/>
        <v>0.17</v>
      </c>
      <c r="T281" s="56">
        <f t="shared" si="18"/>
        <v>0</v>
      </c>
    </row>
    <row r="282" spans="12:20" x14ac:dyDescent="0.2">
      <c r="L282" s="177"/>
      <c r="M282" s="185"/>
      <c r="N282" s="246"/>
      <c r="O282" s="186"/>
      <c r="P282" s="281"/>
      <c r="Q282" s="43"/>
      <c r="S282" s="273">
        <f t="shared" si="17"/>
        <v>0.17</v>
      </c>
      <c r="T282" s="56">
        <f t="shared" si="18"/>
        <v>0</v>
      </c>
    </row>
    <row r="283" spans="12:20" x14ac:dyDescent="0.2">
      <c r="L283" s="177"/>
      <c r="M283" s="185"/>
      <c r="N283" s="246"/>
      <c r="O283" s="186"/>
      <c r="P283" s="281"/>
      <c r="Q283" s="43"/>
      <c r="S283" s="273">
        <f t="shared" si="17"/>
        <v>0.17</v>
      </c>
      <c r="T283" s="56">
        <f t="shared" si="18"/>
        <v>0</v>
      </c>
    </row>
    <row r="284" spans="12:20" x14ac:dyDescent="0.2">
      <c r="L284" s="177"/>
      <c r="M284" s="185"/>
      <c r="N284" s="246"/>
      <c r="O284" s="186"/>
      <c r="P284" s="281"/>
      <c r="Q284" s="43"/>
      <c r="S284" s="273">
        <f t="shared" si="17"/>
        <v>0.17</v>
      </c>
      <c r="T284" s="56">
        <f t="shared" si="18"/>
        <v>0</v>
      </c>
    </row>
    <row r="285" spans="12:20" x14ac:dyDescent="0.2">
      <c r="L285" s="177"/>
      <c r="M285" s="185"/>
      <c r="N285" s="246"/>
      <c r="O285" s="186"/>
      <c r="P285" s="281"/>
      <c r="Q285" s="43"/>
      <c r="S285" s="273">
        <f t="shared" si="17"/>
        <v>0.17</v>
      </c>
      <c r="T285" s="56">
        <f t="shared" si="18"/>
        <v>0</v>
      </c>
    </row>
    <row r="286" spans="12:20" x14ac:dyDescent="0.2">
      <c r="L286" s="177"/>
      <c r="M286" s="185"/>
      <c r="N286" s="246"/>
      <c r="O286" s="186"/>
      <c r="P286" s="281"/>
      <c r="Q286" s="43"/>
      <c r="S286" s="273">
        <f t="shared" si="17"/>
        <v>0.17</v>
      </c>
      <c r="T286" s="56">
        <f t="shared" si="18"/>
        <v>0</v>
      </c>
    </row>
    <row r="287" spans="12:20" x14ac:dyDescent="0.2">
      <c r="L287" s="177"/>
      <c r="M287" s="185"/>
      <c r="N287" s="246"/>
      <c r="O287" s="186"/>
      <c r="P287" s="281"/>
      <c r="Q287" s="43"/>
      <c r="S287" s="273">
        <f t="shared" si="17"/>
        <v>0.17</v>
      </c>
      <c r="T287" s="56">
        <f t="shared" si="18"/>
        <v>0</v>
      </c>
    </row>
    <row r="288" spans="12:20" x14ac:dyDescent="0.2">
      <c r="L288" s="177"/>
      <c r="M288" s="185"/>
      <c r="N288" s="246"/>
      <c r="O288" s="186"/>
      <c r="P288" s="281"/>
      <c r="Q288" s="43"/>
      <c r="S288" s="273">
        <f t="shared" si="17"/>
        <v>0.17</v>
      </c>
      <c r="T288" s="56">
        <f t="shared" si="18"/>
        <v>0</v>
      </c>
    </row>
    <row r="289" spans="12:20" x14ac:dyDescent="0.2">
      <c r="L289" s="177"/>
      <c r="M289" s="185"/>
      <c r="N289" s="246"/>
      <c r="O289" s="186"/>
      <c r="P289" s="281"/>
      <c r="Q289" s="43"/>
      <c r="S289" s="273">
        <f t="shared" si="17"/>
        <v>0.17</v>
      </c>
      <c r="T289" s="56">
        <f t="shared" si="18"/>
        <v>0</v>
      </c>
    </row>
    <row r="290" spans="12:20" x14ac:dyDescent="0.2">
      <c r="L290" s="177"/>
      <c r="M290" s="185"/>
      <c r="N290" s="246"/>
      <c r="O290" s="186"/>
      <c r="P290" s="281"/>
      <c r="Q290" s="43"/>
      <c r="S290" s="273">
        <f t="shared" si="17"/>
        <v>0.17</v>
      </c>
      <c r="T290" s="56">
        <f t="shared" si="18"/>
        <v>0</v>
      </c>
    </row>
    <row r="291" spans="12:20" x14ac:dyDescent="0.2">
      <c r="L291" s="177"/>
      <c r="M291" s="185"/>
      <c r="N291" s="246"/>
      <c r="O291" s="186"/>
      <c r="P291" s="281"/>
      <c r="Q291" s="43"/>
      <c r="S291" s="273">
        <f t="shared" si="17"/>
        <v>0.17</v>
      </c>
      <c r="T291" s="56">
        <f t="shared" si="18"/>
        <v>0</v>
      </c>
    </row>
    <row r="292" spans="12:20" x14ac:dyDescent="0.2">
      <c r="L292" s="177"/>
      <c r="M292" s="185"/>
      <c r="N292" s="246"/>
      <c r="O292" s="186"/>
      <c r="P292" s="281"/>
      <c r="Q292" s="43"/>
      <c r="S292" s="273">
        <f t="shared" si="17"/>
        <v>0.17</v>
      </c>
      <c r="T292" s="56">
        <f t="shared" si="18"/>
        <v>0</v>
      </c>
    </row>
    <row r="293" spans="12:20" x14ac:dyDescent="0.2">
      <c r="L293" s="177"/>
      <c r="M293" s="185"/>
      <c r="N293" s="246"/>
      <c r="O293" s="186"/>
      <c r="P293" s="281"/>
      <c r="Q293" s="43"/>
      <c r="S293" s="273">
        <f t="shared" si="17"/>
        <v>0.17</v>
      </c>
      <c r="T293" s="56">
        <f t="shared" si="18"/>
        <v>0</v>
      </c>
    </row>
    <row r="294" spans="12:20" x14ac:dyDescent="0.2">
      <c r="L294" s="177"/>
      <c r="M294" s="185"/>
      <c r="N294" s="246"/>
      <c r="O294" s="186"/>
      <c r="P294" s="281"/>
      <c r="Q294" s="43"/>
      <c r="S294" s="273">
        <f t="shared" si="17"/>
        <v>0.17</v>
      </c>
      <c r="T294" s="56">
        <f t="shared" si="18"/>
        <v>0</v>
      </c>
    </row>
    <row r="295" spans="12:20" x14ac:dyDescent="0.2">
      <c r="L295" s="177"/>
      <c r="M295" s="185"/>
      <c r="N295" s="246"/>
      <c r="O295" s="186"/>
      <c r="P295" s="281"/>
      <c r="Q295" s="43"/>
      <c r="S295" s="273">
        <f t="shared" si="17"/>
        <v>0.17</v>
      </c>
      <c r="T295" s="56">
        <f t="shared" si="18"/>
        <v>0</v>
      </c>
    </row>
    <row r="296" spans="12:20" x14ac:dyDescent="0.2">
      <c r="L296" s="177"/>
      <c r="M296" s="185"/>
      <c r="N296" s="246"/>
      <c r="O296" s="186"/>
      <c r="P296" s="281"/>
      <c r="Q296" s="43"/>
      <c r="S296" s="273">
        <f t="shared" si="17"/>
        <v>0.17</v>
      </c>
      <c r="T296" s="56">
        <f t="shared" si="18"/>
        <v>0</v>
      </c>
    </row>
    <row r="297" spans="12:20" x14ac:dyDescent="0.2">
      <c r="L297" s="177"/>
      <c r="M297" s="185"/>
      <c r="N297" s="246"/>
      <c r="O297" s="186"/>
      <c r="P297" s="281"/>
      <c r="Q297" s="43"/>
      <c r="S297" s="273">
        <f t="shared" si="17"/>
        <v>0.17</v>
      </c>
      <c r="T297" s="56">
        <f t="shared" si="18"/>
        <v>0</v>
      </c>
    </row>
    <row r="298" spans="12:20" ht="15" thickBot="1" x14ac:dyDescent="0.25">
      <c r="L298" s="189"/>
      <c r="M298" s="190"/>
      <c r="N298" s="247"/>
      <c r="O298" s="190"/>
      <c r="P298" s="282"/>
      <c r="Q298" s="43"/>
      <c r="S298" s="273">
        <f t="shared" si="17"/>
        <v>0.17</v>
      </c>
      <c r="T298" s="56">
        <f t="shared" si="18"/>
        <v>0</v>
      </c>
    </row>
    <row r="299" spans="12:20" ht="15.75" x14ac:dyDescent="0.2">
      <c r="L299" s="10"/>
      <c r="M299" s="15"/>
      <c r="N299" s="15"/>
      <c r="O299" s="38"/>
      <c r="P299" s="38"/>
      <c r="Q299" s="38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I11:I44">
    <cfRule type="expression" dxfId="63" priority="10" stopIfTrue="1">
      <formula>$C$6=$AF$1</formula>
    </cfRule>
  </conditionalFormatting>
  <conditionalFormatting sqref="L11:Q298">
    <cfRule type="expression" dxfId="62" priority="9" stopIfTrue="1">
      <formula>$M11=$AC$10</formula>
    </cfRule>
  </conditionalFormatting>
  <conditionalFormatting sqref="M5:N7">
    <cfRule type="expression" dxfId="61" priority="8" stopIfTrue="1">
      <formula>$C$6=$AF$1</formula>
    </cfRule>
  </conditionalFormatting>
  <conditionalFormatting sqref="H2:H3 H6:H7">
    <cfRule type="cellIs" dxfId="60" priority="6" stopIfTrue="1" operator="lessThan">
      <formula>0</formula>
    </cfRule>
    <cfRule type="cellIs" dxfId="59" priority="7" stopIfTrue="1" operator="greaterThan">
      <formula>0</formula>
    </cfRule>
  </conditionalFormatting>
  <conditionalFormatting sqref="E11:E44">
    <cfRule type="cellIs" dxfId="58" priority="4" stopIfTrue="1" operator="equal">
      <formula>$AD$2</formula>
    </cfRule>
  </conditionalFormatting>
  <conditionalFormatting sqref="D11:D44">
    <cfRule type="cellIs" dxfId="57" priority="3" stopIfTrue="1" operator="equal">
      <formula>$AE$1</formula>
    </cfRule>
  </conditionalFormatting>
  <conditionalFormatting sqref="J7">
    <cfRule type="cellIs" dxfId="56" priority="1" stopIfTrue="1" operator="lessThan">
      <formula>0</formula>
    </cfRule>
    <cfRule type="cellIs" dxfId="55" priority="2" stopIfTrue="1" operator="greaterThan">
      <formula>0</formula>
    </cfRule>
  </conditionalFormatting>
  <dataValidations count="7">
    <dataValidation type="custom" showInputMessage="1" showErrorMessage="1" error="חובה למלא את שם הסעיף לפני מילוי הסכום" sqref="N11:N298">
      <formula1>ISTEXT(M11)</formula1>
    </dataValidation>
    <dataValidation type="list" showInputMessage="1" showErrorMessage="1" sqref="M11:M298">
      <formula1>$AC$10:$AC$44</formula1>
    </dataValidation>
    <dataValidation type="list" allowBlank="1" showInputMessage="1" sqref="O11:O298">
      <formula1>$AC$1:$AC$5</formula1>
    </dataValidation>
    <dataValidation type="list" allowBlank="1" showInputMessage="1" showErrorMessage="1" sqref="C6">
      <formula1>$AF$1:$AF$2</formula1>
    </dataValidation>
    <dataValidation type="list" allowBlank="1" showInputMessage="1" showErrorMessage="1" sqref="C7 D11:D44">
      <formula1>$AE$1:$AE$2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>
      <formula1>C26&lt;2500</formula1>
    </dataValidation>
    <dataValidation type="list" allowBlank="1" showInputMessage="1" showErrorMessage="1" sqref="U13:U48 E11:E44">
      <formula1>$AD$1:$AD$2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125" defaultRowHeight="14.25" x14ac:dyDescent="0.2"/>
  <cols>
    <col min="1" max="1" width="1.125" style="1" customWidth="1"/>
    <col min="2" max="2" width="29" style="1" customWidth="1"/>
    <col min="3" max="3" width="9.375" style="1" customWidth="1"/>
    <col min="4" max="5" width="10" style="1" customWidth="1"/>
    <col min="6" max="6" width="11.625" style="1" hidden="1" customWidth="1"/>
    <col min="7" max="8" width="10" style="1" customWidth="1"/>
    <col min="9" max="9" width="6.125" style="1" customWidth="1"/>
    <col min="10" max="10" width="10.75" style="1" customWidth="1"/>
    <col min="11" max="11" width="2.875" style="1" customWidth="1"/>
    <col min="12" max="12" width="3.75" style="1" customWidth="1"/>
    <col min="13" max="13" width="31.625" style="1" customWidth="1"/>
    <col min="14" max="14" width="9.875" style="1" customWidth="1"/>
    <col min="15" max="15" width="10.125" style="2" customWidth="1"/>
    <col min="16" max="16" width="38.25" style="2" customWidth="1"/>
    <col min="17" max="17" width="11.625" style="20" customWidth="1"/>
    <col min="18" max="18" width="5.875" style="1" hidden="1" customWidth="1"/>
    <col min="19" max="19" width="9.875" style="1" hidden="1" customWidth="1"/>
    <col min="20" max="20" width="11.75" style="1" hidden="1" customWidth="1"/>
    <col min="21" max="21" width="9.125" style="1" hidden="1" customWidth="1"/>
    <col min="22" max="22" width="15.375" style="1" hidden="1" customWidth="1"/>
    <col min="23" max="23" width="10.25" style="1" hidden="1" customWidth="1"/>
    <col min="24" max="24" width="13.125" style="1" customWidth="1"/>
    <col min="25" max="25" width="14.625" style="1" customWidth="1"/>
    <col min="26" max="26" width="9.125" style="1"/>
    <col min="27" max="27" width="0" style="1" hidden="1" customWidth="1"/>
    <col min="28" max="28" width="9.125" style="1" hidden="1" customWidth="1"/>
    <col min="29" max="36" width="9.125" style="56" hidden="1" customWidth="1"/>
    <col min="37" max="37" width="9.125" style="1" hidden="1" customWidth="1"/>
    <col min="38" max="39" width="0" style="1" hidden="1" customWidth="1"/>
    <col min="40" max="40" width="10.625" style="1" hidden="1" customWidth="1"/>
    <col min="41" max="16384" width="9.125" style="1"/>
  </cols>
  <sheetData>
    <row r="1" spans="1:40" ht="10.5" customHeight="1" thickBot="1" x14ac:dyDescent="0.25">
      <c r="A1" s="10"/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2"/>
      <c r="P1" s="12"/>
      <c r="R1" s="10"/>
      <c r="AC1" s="56" t="s">
        <v>57</v>
      </c>
      <c r="AD1" s="56" t="s">
        <v>153</v>
      </c>
      <c r="AE1" s="56" t="s">
        <v>63</v>
      </c>
      <c r="AF1" s="56" t="s">
        <v>36</v>
      </c>
      <c r="AG1" s="57" t="s">
        <v>84</v>
      </c>
    </row>
    <row r="2" spans="1:40" ht="15.75" customHeight="1" x14ac:dyDescent="0.3">
      <c r="A2" s="10"/>
      <c r="B2" s="97" t="s">
        <v>27</v>
      </c>
      <c r="C2" s="255">
        <f>'שיקוף לעסק'!C2</f>
        <v>0</v>
      </c>
      <c r="D2" s="317"/>
      <c r="E2" s="453" t="s">
        <v>15</v>
      </c>
      <c r="F2" s="454"/>
      <c r="G2" s="455"/>
      <c r="H2" s="319">
        <f>N4-N5-N2</f>
        <v>0</v>
      </c>
      <c r="I2" s="10"/>
      <c r="J2" s="10"/>
      <c r="K2" s="39"/>
      <c r="L2" s="29"/>
      <c r="M2" s="286" t="s">
        <v>49</v>
      </c>
      <c r="N2" s="287">
        <f>SUMIF(D11:D44,AE1,H11:H44)+SUMIF(D11:D44,AE2,F11:F44)</f>
        <v>0</v>
      </c>
      <c r="O2" s="20"/>
      <c r="P2" s="101"/>
      <c r="R2" s="10"/>
      <c r="AC2" s="56" t="s">
        <v>78</v>
      </c>
      <c r="AD2" s="56" t="s">
        <v>154</v>
      </c>
      <c r="AE2" s="56" t="s">
        <v>64</v>
      </c>
      <c r="AF2" s="56" t="s">
        <v>37</v>
      </c>
      <c r="AG2" s="58">
        <f>IF(C6=AF2,'שיעורי מס'!D5,0)</f>
        <v>0.17</v>
      </c>
    </row>
    <row r="3" spans="1:40" ht="15.75" customHeight="1" x14ac:dyDescent="0.3">
      <c r="A3" s="10"/>
      <c r="B3" s="98" t="s">
        <v>25</v>
      </c>
      <c r="C3" s="256">
        <f>יונ!C3</f>
        <v>0</v>
      </c>
      <c r="D3" s="317"/>
      <c r="E3" s="456" t="s">
        <v>61</v>
      </c>
      <c r="F3" s="457"/>
      <c r="G3" s="458"/>
      <c r="H3" s="320">
        <f>N4-N5-N3</f>
        <v>0</v>
      </c>
      <c r="I3" s="10"/>
      <c r="J3" s="10"/>
      <c r="K3" s="40"/>
      <c r="L3" s="30"/>
      <c r="M3" s="47" t="s">
        <v>149</v>
      </c>
      <c r="N3" s="48">
        <f>H45</f>
        <v>0</v>
      </c>
      <c r="O3" s="20"/>
      <c r="P3" s="102"/>
      <c r="R3" s="10"/>
      <c r="AC3" s="56" t="s">
        <v>79</v>
      </c>
    </row>
    <row r="4" spans="1:40" ht="15.75" customHeight="1" thickBot="1" x14ac:dyDescent="0.3">
      <c r="A4" s="10"/>
      <c r="B4" s="98" t="s">
        <v>39</v>
      </c>
      <c r="C4" s="272" t="str">
        <f>TEXT(DATE(2000,MOD((VLOOKUP(יונ!C4,ינו!V11:W22,2,)+1),12),1),"mmmm")</f>
        <v>יולי</v>
      </c>
      <c r="D4" s="325"/>
      <c r="E4" s="459" t="s">
        <v>16</v>
      </c>
      <c r="F4" s="460"/>
      <c r="G4" s="461"/>
      <c r="H4" s="321">
        <f>AJ23</f>
        <v>0</v>
      </c>
      <c r="I4" s="10"/>
      <c r="J4" s="10"/>
      <c r="K4" s="39"/>
      <c r="L4" s="29"/>
      <c r="M4" s="49" t="s">
        <v>48</v>
      </c>
      <c r="N4" s="48">
        <f>SUMIF(M11:M298,AC10,N11:N298)</f>
        <v>0</v>
      </c>
      <c r="O4" s="12"/>
      <c r="P4" s="44"/>
      <c r="Q4" s="35"/>
      <c r="R4" s="10"/>
      <c r="AC4" s="114" t="s">
        <v>80</v>
      </c>
    </row>
    <row r="5" spans="1:40" ht="15.75" customHeight="1" thickBot="1" x14ac:dyDescent="0.3">
      <c r="A5" s="10"/>
      <c r="B5" s="99" t="s">
        <v>26</v>
      </c>
      <c r="C5" s="116">
        <f>יונ!C5</f>
        <v>2.25</v>
      </c>
      <c r="D5" s="199"/>
      <c r="E5" s="462" t="s">
        <v>33</v>
      </c>
      <c r="F5" s="463"/>
      <c r="G5" s="464"/>
      <c r="H5" s="322">
        <f>AJ30</f>
        <v>0</v>
      </c>
      <c r="I5" s="10"/>
      <c r="J5" s="471" t="s">
        <v>158</v>
      </c>
      <c r="K5" s="472"/>
      <c r="L5" s="29"/>
      <c r="M5" s="49" t="s">
        <v>50</v>
      </c>
      <c r="N5" s="48">
        <f>SUM(T11:T298)</f>
        <v>0</v>
      </c>
      <c r="O5" s="12"/>
      <c r="P5" s="206" t="s">
        <v>115</v>
      </c>
      <c r="Q5" s="45"/>
      <c r="R5" s="10"/>
      <c r="AC5" s="114" t="s">
        <v>81</v>
      </c>
    </row>
    <row r="6" spans="1:40" ht="15.75" customHeight="1" thickBot="1" x14ac:dyDescent="0.3">
      <c r="A6" s="10"/>
      <c r="B6" s="99" t="s">
        <v>38</v>
      </c>
      <c r="C6" s="116" t="str">
        <f>יונ!C6</f>
        <v>מורשה</v>
      </c>
      <c r="D6" s="199"/>
      <c r="E6" s="465" t="s">
        <v>17</v>
      </c>
      <c r="F6" s="466"/>
      <c r="G6" s="467"/>
      <c r="H6" s="323">
        <f>H2-H4-H5</f>
        <v>0</v>
      </c>
      <c r="I6" s="10"/>
      <c r="J6" s="473"/>
      <c r="K6" s="474"/>
      <c r="L6" s="22"/>
      <c r="M6" s="50" t="s">
        <v>150</v>
      </c>
      <c r="N6" s="48">
        <f>J45</f>
        <v>0</v>
      </c>
      <c r="P6" s="154" t="s">
        <v>95</v>
      </c>
      <c r="Q6" s="34"/>
      <c r="R6" s="10"/>
    </row>
    <row r="7" spans="1:40" ht="15.75" customHeight="1" thickBot="1" x14ac:dyDescent="0.3">
      <c r="A7" s="10"/>
      <c r="B7" s="100" t="s">
        <v>65</v>
      </c>
      <c r="C7" s="117" t="str">
        <f>יונ!C7</f>
        <v>לא</v>
      </c>
      <c r="D7" s="199"/>
      <c r="E7" s="468" t="s">
        <v>47</v>
      </c>
      <c r="F7" s="469"/>
      <c r="G7" s="470"/>
      <c r="H7" s="323">
        <f>SUMIF(AL11:AL44,1,H11:H44)+SUMIF(AL11:AL44,1,J11:J44)-SUMIF(AM11:AM44,1,C11:C44)+SUMIF(AM11:AM44,1,H11:H44)+SUMIF(AM11:AM44,1,J11:J44)+SUMIF(AN11:AN44,1,C11:C44)</f>
        <v>0</v>
      </c>
      <c r="I7" s="10"/>
      <c r="J7" s="475">
        <f>IF(H6&gt;0,H6+H7,H7)</f>
        <v>0</v>
      </c>
      <c r="K7" s="476"/>
      <c r="L7" s="22"/>
      <c r="M7" s="51" t="s">
        <v>51</v>
      </c>
      <c r="N7" s="52">
        <f>N5-N6</f>
        <v>0</v>
      </c>
      <c r="O7" s="31"/>
      <c r="P7" s="155" t="s">
        <v>113</v>
      </c>
      <c r="Q7" s="31"/>
      <c r="R7" s="10"/>
    </row>
    <row r="8" spans="1:40" ht="5.25" customHeight="1" thickBot="1" x14ac:dyDescent="0.3">
      <c r="A8" s="10"/>
      <c r="B8" s="23"/>
      <c r="C8" s="24"/>
      <c r="D8" s="24"/>
      <c r="E8" s="24"/>
      <c r="F8" s="24"/>
      <c r="G8" s="24"/>
      <c r="H8" s="25"/>
      <c r="I8" s="25"/>
      <c r="J8" s="26"/>
      <c r="K8" s="26"/>
      <c r="L8" s="26"/>
      <c r="M8" s="26"/>
      <c r="N8" s="24"/>
      <c r="O8" s="27"/>
      <c r="P8" s="27"/>
      <c r="Q8" s="42"/>
      <c r="R8" s="10"/>
    </row>
    <row r="9" spans="1:40" ht="35.25" customHeight="1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1" t="s">
        <v>92</v>
      </c>
      <c r="O9" s="110"/>
      <c r="P9" s="12"/>
      <c r="R9" s="10"/>
      <c r="AL9" s="328" t="s">
        <v>159</v>
      </c>
      <c r="AM9" s="56"/>
      <c r="AN9" s="56"/>
    </row>
    <row r="10" spans="1:40" ht="33" customHeight="1" thickBot="1" x14ac:dyDescent="0.3">
      <c r="A10" s="10"/>
      <c r="B10" s="103" t="s">
        <v>1</v>
      </c>
      <c r="C10" s="104" t="s">
        <v>2</v>
      </c>
      <c r="D10" s="79" t="s">
        <v>151</v>
      </c>
      <c r="E10" s="82" t="s">
        <v>152</v>
      </c>
      <c r="F10" s="105" t="s">
        <v>142</v>
      </c>
      <c r="G10" s="106" t="s">
        <v>34</v>
      </c>
      <c r="H10" s="106" t="s">
        <v>62</v>
      </c>
      <c r="I10" s="106" t="str">
        <f>IF(C6=AF1,"[לא לשימוש]","% הכרה למע""מ")</f>
        <v>% הכרה למע"מ</v>
      </c>
      <c r="J10" s="104" t="str">
        <f>IF(C6=AF1,"[לא לשימוש]","מע""מ לקיזוז")</f>
        <v>מע"מ לקיזוז</v>
      </c>
      <c r="K10" s="10"/>
      <c r="L10" s="107" t="s">
        <v>77</v>
      </c>
      <c r="M10" s="108" t="s">
        <v>52</v>
      </c>
      <c r="N10" s="108" t="s">
        <v>2</v>
      </c>
      <c r="O10" s="108" t="s">
        <v>53</v>
      </c>
      <c r="P10" s="109" t="s">
        <v>54</v>
      </c>
      <c r="Q10" s="42"/>
      <c r="S10" s="113" t="s">
        <v>82</v>
      </c>
      <c r="T10" s="113" t="s">
        <v>83</v>
      </c>
      <c r="AC10" s="200" t="s">
        <v>55</v>
      </c>
      <c r="AL10" s="327" t="s">
        <v>155</v>
      </c>
      <c r="AM10" s="327" t="s">
        <v>156</v>
      </c>
      <c r="AN10" s="327" t="s">
        <v>157</v>
      </c>
    </row>
    <row r="11" spans="1:40" ht="15.75" customHeight="1" thickBot="1" x14ac:dyDescent="0.25">
      <c r="A11" s="10"/>
      <c r="B11" s="118" t="str">
        <f>יונ!B11</f>
        <v>שכר דירה</v>
      </c>
      <c r="C11" s="125">
        <f t="shared" ref="C11:C44" si="0">SUMIF($M$11:$M$298,B11,$N$11:$N$298)</f>
        <v>0</v>
      </c>
      <c r="D11" s="335" t="str">
        <f>IF($C$7=יונ!$C$7,יונ!D11,IF($C$7=$AE$2,'שיקוף לעסק'!AA11,'שיקוף לעסק'!AE11))</f>
        <v>לא</v>
      </c>
      <c r="E11" s="330" t="str">
        <f>IF($C$7=יונ!$C$7,יונ!E11,IF($C$7=$AE$2,'שיקוף לעסק'!AB11,'שיקוף לעסק'!AF11))</f>
        <v>עסק</v>
      </c>
      <c r="F11" s="122">
        <f>C11-J11</f>
        <v>0</v>
      </c>
      <c r="G11" s="121">
        <f>IF($C$7=יונ!$C$7,יונ!G11,IF($C$7=$AE$2,'שיקוף לעסק'!AC11,'שיקוף לעסק'!AG11))</f>
        <v>1</v>
      </c>
      <c r="H11" s="123">
        <f>G11*F11</f>
        <v>0</v>
      </c>
      <c r="I11" s="124">
        <f>IF($C$7=יונ!$C$7,יונ!I11,IF($C$7=$AE$2,'שיקוף לעסק'!AD11,'שיקוף לעסק'!AH11))</f>
        <v>1</v>
      </c>
      <c r="J11" s="125">
        <f>I11*(C11-(C11/(1+$AG$2)))</f>
        <v>0</v>
      </c>
      <c r="K11" s="10"/>
      <c r="L11" s="182"/>
      <c r="M11" s="183"/>
      <c r="N11" s="245"/>
      <c r="O11" s="183"/>
      <c r="P11" s="280"/>
      <c r="Q11" s="43"/>
      <c r="S11" s="273">
        <f t="shared" ref="S11:S74" si="1">$AG$2</f>
        <v>0.17</v>
      </c>
      <c r="T11" s="56">
        <f t="shared" ref="T11:T74" si="2">IF(M11=$AC$10,N11-N11/(1+S11),0)</f>
        <v>0</v>
      </c>
      <c r="AC11" s="77" t="str">
        <f>B11</f>
        <v>שכר דירה</v>
      </c>
      <c r="AH11" s="56" t="s">
        <v>85</v>
      </c>
      <c r="AL11" s="299">
        <f t="shared" ref="AL11:AL44" si="3">IF(D11=$AE$1,IF(E11=$AD$2,1,0),0)</f>
        <v>0</v>
      </c>
      <c r="AM11" s="299">
        <f t="shared" ref="AM11:AM44" si="4">IF(D11=$AE$1,IF(E11=$AD$1,1,0),0)</f>
        <v>0</v>
      </c>
      <c r="AN11" s="299">
        <f t="shared" ref="AN11:AN44" si="5">IF(D11=$AE$2,IF(E11=$AD$2,1,0),0)</f>
        <v>0</v>
      </c>
    </row>
    <row r="12" spans="1:40" ht="15.75" customHeight="1" thickBot="1" x14ac:dyDescent="0.3">
      <c r="A12" s="10"/>
      <c r="B12" s="119" t="str">
        <f>יונ!B12</f>
        <v>ארנונה</v>
      </c>
      <c r="C12" s="129">
        <f t="shared" si="0"/>
        <v>0</v>
      </c>
      <c r="D12" s="331" t="str">
        <f>IF($C$7=יונ!$C$7,יונ!D12,IF($C$7=$AE$2,'שיקוף לעסק'!AA12,'שיקוף לעסק'!AE12))</f>
        <v>לא</v>
      </c>
      <c r="E12" s="332" t="str">
        <f>IF($C$7=יונ!$C$7,יונ!E12,IF($C$7=$AE$2,'שיקוף לעסק'!AB12,'שיקוף לעסק'!AF12))</f>
        <v>עסק</v>
      </c>
      <c r="F12" s="126">
        <f t="shared" ref="F12:F44" si="6">C12-J12</f>
        <v>0</v>
      </c>
      <c r="G12" s="127">
        <f>IF($C$7=יונ!$C$7,יונ!G12,IF($C$7=$AE$2,'שיקוף לעסק'!AC12,'שיקוף לעסק'!AG12))</f>
        <v>1</v>
      </c>
      <c r="H12" s="123">
        <f t="shared" ref="H12:H44" si="7">G12*F12</f>
        <v>0</v>
      </c>
      <c r="I12" s="128">
        <f>IF($C$7=יונ!$C$7,יונ!I12,IF($C$7=$AE$2,'שיקוף לעסק'!AD12,'שיקוף לעסק'!AH12))</f>
        <v>0</v>
      </c>
      <c r="J12" s="129">
        <f t="shared" ref="J12:J44" si="8">I12*(C12-(C12/(1+$AG$2)))</f>
        <v>0</v>
      </c>
      <c r="K12" s="10"/>
      <c r="L12" s="184"/>
      <c r="M12" s="185"/>
      <c r="N12" s="246"/>
      <c r="O12" s="186"/>
      <c r="P12" s="281"/>
      <c r="Q12" s="43"/>
      <c r="S12" s="273">
        <f t="shared" si="1"/>
        <v>0.17</v>
      </c>
      <c r="T12" s="56">
        <f t="shared" si="2"/>
        <v>0</v>
      </c>
      <c r="AC12" s="77" t="str">
        <f t="shared" ref="AC12:AC27" si="9">B12</f>
        <v>ארנונה</v>
      </c>
      <c r="AG12" s="60"/>
      <c r="AH12" s="61"/>
      <c r="AI12" s="61"/>
      <c r="AJ12" s="62" t="s">
        <v>22</v>
      </c>
      <c r="AL12" s="299">
        <f t="shared" si="3"/>
        <v>0</v>
      </c>
      <c r="AM12" s="299">
        <f t="shared" si="4"/>
        <v>0</v>
      </c>
      <c r="AN12" s="299">
        <f t="shared" si="5"/>
        <v>0</v>
      </c>
    </row>
    <row r="13" spans="1:40" ht="15.75" customHeight="1" x14ac:dyDescent="0.25">
      <c r="A13" s="10"/>
      <c r="B13" s="119" t="str">
        <f>יונ!B13</f>
        <v>ועד בית</v>
      </c>
      <c r="C13" s="129">
        <f t="shared" si="0"/>
        <v>0</v>
      </c>
      <c r="D13" s="331" t="str">
        <f>IF($C$7=יונ!$C$7,יונ!D13,IF($C$7=$AE$2,'שיקוף לעסק'!AA13,'שיקוף לעסק'!AE13))</f>
        <v>לא</v>
      </c>
      <c r="E13" s="332" t="str">
        <f>IF($C$7=יונ!$C$7,יונ!E13,IF($C$7=$AE$2,'שיקוף לעסק'!AB13,'שיקוף לעסק'!AF13))</f>
        <v>עסק</v>
      </c>
      <c r="F13" s="126">
        <f t="shared" si="6"/>
        <v>0</v>
      </c>
      <c r="G13" s="127">
        <f>IF($C$7=יונ!$C$7,יונ!G13,IF($C$7=$AE$2,'שיקוף לעסק'!AC13,'שיקוף לעסק'!AG13))</f>
        <v>1</v>
      </c>
      <c r="H13" s="123">
        <f t="shared" si="7"/>
        <v>0</v>
      </c>
      <c r="I13" s="128">
        <f>IF($C$7=יונ!$C$7,יונ!I13,IF($C$7=$AE$2,'שיקוף לעסק'!AD13,'שיקוף לעסק'!AH13))</f>
        <v>0</v>
      </c>
      <c r="J13" s="129">
        <f t="shared" si="8"/>
        <v>0</v>
      </c>
      <c r="K13" s="10"/>
      <c r="L13" s="184"/>
      <c r="M13" s="185"/>
      <c r="N13" s="246"/>
      <c r="O13" s="186"/>
      <c r="P13" s="281"/>
      <c r="Q13" s="43"/>
      <c r="R13" s="10"/>
      <c r="S13" s="273">
        <f t="shared" si="1"/>
        <v>0.17</v>
      </c>
      <c r="T13" s="56">
        <f t="shared" si="2"/>
        <v>0</v>
      </c>
      <c r="AC13" s="77" t="str">
        <f t="shared" si="9"/>
        <v>ועד בית</v>
      </c>
      <c r="AG13" s="63"/>
      <c r="AH13" s="64"/>
      <c r="AI13" s="64"/>
      <c r="AJ13" s="65"/>
      <c r="AL13" s="299">
        <f t="shared" si="3"/>
        <v>0</v>
      </c>
      <c r="AM13" s="299">
        <f t="shared" si="4"/>
        <v>0</v>
      </c>
      <c r="AN13" s="299">
        <f t="shared" si="5"/>
        <v>0</v>
      </c>
    </row>
    <row r="14" spans="1:40" ht="15.75" customHeight="1" x14ac:dyDescent="0.25">
      <c r="A14" s="10"/>
      <c r="B14" s="119" t="str">
        <f>יונ!B14</f>
        <v>חשמל</v>
      </c>
      <c r="C14" s="129">
        <f t="shared" si="0"/>
        <v>0</v>
      </c>
      <c r="D14" s="331" t="str">
        <f>IF($C$7=יונ!$C$7,יונ!D14,IF($C$7=$AE$2,'שיקוף לעסק'!AA14,'שיקוף לעסק'!AE14))</f>
        <v>לא</v>
      </c>
      <c r="E14" s="332" t="str">
        <f>IF($C$7=יונ!$C$7,יונ!E14,IF($C$7=$AE$2,'שיקוף לעסק'!AB14,'שיקוף לעסק'!AF14))</f>
        <v>עסק</v>
      </c>
      <c r="F14" s="126">
        <f t="shared" si="6"/>
        <v>0</v>
      </c>
      <c r="G14" s="127">
        <f>IF($C$7=יונ!$C$7,יונ!G14,IF($C$7=$AE$2,'שיקוף לעסק'!AC14,'שיקוף לעסק'!AG14))</f>
        <v>1</v>
      </c>
      <c r="H14" s="123">
        <f t="shared" si="7"/>
        <v>0</v>
      </c>
      <c r="I14" s="128">
        <f>IF($C$7=יונ!$C$7,יונ!I14,IF($C$7=$AE$2,'שיקוף לעסק'!AD14,'שיקוף לעסק'!AH14))</f>
        <v>1</v>
      </c>
      <c r="J14" s="129">
        <f t="shared" si="8"/>
        <v>0</v>
      </c>
      <c r="K14" s="10"/>
      <c r="L14" s="187"/>
      <c r="M14" s="185"/>
      <c r="N14" s="246"/>
      <c r="O14" s="185"/>
      <c r="P14" s="281"/>
      <c r="Q14" s="43"/>
      <c r="R14" s="10"/>
      <c r="S14" s="273">
        <f t="shared" si="1"/>
        <v>0.17</v>
      </c>
      <c r="T14" s="56">
        <f t="shared" si="2"/>
        <v>0</v>
      </c>
      <c r="AC14" s="77" t="str">
        <f t="shared" si="9"/>
        <v>חשמל</v>
      </c>
      <c r="AG14" s="63"/>
      <c r="AH14" s="64"/>
      <c r="AI14" s="66"/>
      <c r="AJ14" s="65">
        <f>IF($H$3&gt;='שיעורי מס'!B10,'שיעורי מס'!D10*'שיעורי מס'!C10,IF($H$3&lt;='שיעורי מס'!B9,0,'שיעורי מס'!D10*($H$3-'שיעורי מס'!B9)))</f>
        <v>0</v>
      </c>
      <c r="AL14" s="299">
        <f t="shared" si="3"/>
        <v>0</v>
      </c>
      <c r="AM14" s="299">
        <f t="shared" si="4"/>
        <v>0</v>
      </c>
      <c r="AN14" s="299">
        <f t="shared" si="5"/>
        <v>0</v>
      </c>
    </row>
    <row r="15" spans="1:40" ht="15.75" customHeight="1" x14ac:dyDescent="0.25">
      <c r="A15" s="10"/>
      <c r="B15" s="119" t="str">
        <f>יונ!B15</f>
        <v>מים</v>
      </c>
      <c r="C15" s="129">
        <f t="shared" si="0"/>
        <v>0</v>
      </c>
      <c r="D15" s="331" t="str">
        <f>IF($C$7=יונ!$C$7,יונ!D15,IF($C$7=$AE$2,'שיקוף לעסק'!AA15,'שיקוף לעסק'!AE15))</f>
        <v>לא</v>
      </c>
      <c r="E15" s="332" t="str">
        <f>IF($C$7=יונ!$C$7,יונ!E15,IF($C$7=$AE$2,'שיקוף לעסק'!AB15,'שיקוף לעסק'!AF15))</f>
        <v>עסק</v>
      </c>
      <c r="F15" s="126">
        <f t="shared" si="6"/>
        <v>0</v>
      </c>
      <c r="G15" s="127">
        <f>IF($C$7=יונ!$C$7,יונ!G15,IF($C$7=$AE$2,'שיקוף לעסק'!AC15,'שיקוף לעסק'!AG15))</f>
        <v>1</v>
      </c>
      <c r="H15" s="123">
        <f t="shared" si="7"/>
        <v>0</v>
      </c>
      <c r="I15" s="128">
        <f>IF($C$7=יונ!$C$7,יונ!I15,IF($C$7=$AE$2,'שיקוף לעסק'!AD15,'שיקוף לעסק'!AH15))</f>
        <v>1</v>
      </c>
      <c r="J15" s="129">
        <f t="shared" si="8"/>
        <v>0</v>
      </c>
      <c r="K15" s="10"/>
      <c r="L15" s="177"/>
      <c r="M15" s="185"/>
      <c r="N15" s="246"/>
      <c r="O15" s="186"/>
      <c r="P15" s="281"/>
      <c r="Q15" s="43"/>
      <c r="R15" s="10"/>
      <c r="S15" s="273">
        <f t="shared" si="1"/>
        <v>0.17</v>
      </c>
      <c r="T15" s="56">
        <f t="shared" si="2"/>
        <v>0</v>
      </c>
      <c r="AC15" s="77" t="str">
        <f t="shared" si="9"/>
        <v>מים</v>
      </c>
      <c r="AG15" s="63"/>
      <c r="AH15" s="64"/>
      <c r="AI15" s="66"/>
      <c r="AJ15" s="65">
        <f>IF($H$3&gt;='שיעורי מס'!B11,'שיעורי מס'!D11*'שיעורי מס'!C11,IF($H$3&lt;='שיעורי מס'!B10,0,'שיעורי מס'!D11*($H$3-'שיעורי מס'!B10)))</f>
        <v>0</v>
      </c>
      <c r="AL15" s="299">
        <f t="shared" si="3"/>
        <v>0</v>
      </c>
      <c r="AM15" s="299">
        <f t="shared" si="4"/>
        <v>0</v>
      </c>
      <c r="AN15" s="299">
        <f t="shared" si="5"/>
        <v>0</v>
      </c>
    </row>
    <row r="16" spans="1:40" ht="15.75" customHeight="1" x14ac:dyDescent="0.25">
      <c r="A16" s="10"/>
      <c r="B16" s="119" t="str">
        <f>יונ!B16</f>
        <v>טלפון ואינטרנט</v>
      </c>
      <c r="C16" s="129">
        <f t="shared" si="0"/>
        <v>0</v>
      </c>
      <c r="D16" s="331" t="str">
        <f>IF($C$7=יונ!$C$7,יונ!D16,IF($C$7=$AE$2,'שיקוף לעסק'!AA16,'שיקוף לעסק'!AE16))</f>
        <v>לא</v>
      </c>
      <c r="E16" s="332" t="str">
        <f>IF($C$7=יונ!$C$7,יונ!E16,IF($C$7=$AE$2,'שיקוף לעסק'!AB16,'שיקוף לעסק'!AF16))</f>
        <v>עסק</v>
      </c>
      <c r="F16" s="126">
        <f t="shared" si="6"/>
        <v>0</v>
      </c>
      <c r="G16" s="127">
        <f>IF($C$7=יונ!$C$7,יונ!G16,IF($C$7=$AE$2,'שיקוף לעסק'!AC16,'שיקוף לעסק'!AG16))</f>
        <v>1</v>
      </c>
      <c r="H16" s="123">
        <f t="shared" si="7"/>
        <v>0</v>
      </c>
      <c r="I16" s="128">
        <f>IF($C$7=יונ!$C$7,יונ!I16,IF($C$7=$AE$2,'שיקוף לעסק'!AD16,'שיקוף לעסק'!AH16))</f>
        <v>1</v>
      </c>
      <c r="J16" s="129">
        <f t="shared" si="8"/>
        <v>0</v>
      </c>
      <c r="K16" s="10"/>
      <c r="L16" s="177"/>
      <c r="M16" s="185"/>
      <c r="N16" s="246"/>
      <c r="O16" s="186"/>
      <c r="P16" s="281"/>
      <c r="Q16" s="43"/>
      <c r="R16" s="10"/>
      <c r="S16" s="273">
        <f t="shared" si="1"/>
        <v>0.17</v>
      </c>
      <c r="T16" s="56">
        <f t="shared" si="2"/>
        <v>0</v>
      </c>
      <c r="AC16" s="77" t="str">
        <f t="shared" si="9"/>
        <v>טלפון ואינטרנט</v>
      </c>
      <c r="AG16" s="63"/>
      <c r="AH16" s="64"/>
      <c r="AI16" s="66"/>
      <c r="AJ16" s="65">
        <f>IF($H$3&gt;='שיעורי מס'!B12,'שיעורי מס'!D12*'שיעורי מס'!C12,IF($H$3&lt;='שיעורי מס'!B11,0,'שיעורי מס'!D12*($H$3-'שיעורי מס'!B11)))</f>
        <v>0</v>
      </c>
      <c r="AL16" s="299">
        <f t="shared" si="3"/>
        <v>0</v>
      </c>
      <c r="AM16" s="299">
        <f t="shared" si="4"/>
        <v>0</v>
      </c>
      <c r="AN16" s="299">
        <f t="shared" si="5"/>
        <v>0</v>
      </c>
    </row>
    <row r="17" spans="1:40" ht="15.75" customHeight="1" x14ac:dyDescent="0.25">
      <c r="A17" s="10"/>
      <c r="B17" s="119" t="str">
        <f>יונ!B17</f>
        <v>טלפון נייד</v>
      </c>
      <c r="C17" s="129">
        <f t="shared" si="0"/>
        <v>0</v>
      </c>
      <c r="D17" s="331" t="str">
        <f>IF($C$7=יונ!$C$7,יונ!D17,IF($C$7=$AE$2,'שיקוף לעסק'!AA17,'שיקוף לעסק'!AE17))</f>
        <v>כן</v>
      </c>
      <c r="E17" s="332" t="str">
        <f>IF($C$7=יונ!$C$7,יונ!E17,IF($C$7=$AE$2,'שיקוף לעסק'!AB17,'שיקוף לעסק'!AF17))</f>
        <v>בית</v>
      </c>
      <c r="F17" s="126">
        <f t="shared" si="6"/>
        <v>0</v>
      </c>
      <c r="G17" s="127">
        <f>IF($C$7=יונ!$C$7,יונ!G17,IF($C$7=$AE$2,'שיקוף לעסק'!AC17,'שיקוף לעסק'!AG17))</f>
        <v>0.45</v>
      </c>
      <c r="H17" s="123">
        <f t="shared" si="7"/>
        <v>0</v>
      </c>
      <c r="I17" s="128">
        <f>IF($C$7=יונ!$C$7,יונ!I17,IF($C$7=$AE$2,'שיקוף לעסק'!AD17,'שיקוף לעסק'!AH17))</f>
        <v>0.66</v>
      </c>
      <c r="J17" s="129">
        <f t="shared" si="8"/>
        <v>0</v>
      </c>
      <c r="K17" s="10"/>
      <c r="L17" s="177"/>
      <c r="M17" s="185"/>
      <c r="N17" s="246"/>
      <c r="O17" s="186"/>
      <c r="P17" s="281"/>
      <c r="Q17" s="43"/>
      <c r="R17" s="10"/>
      <c r="S17" s="273">
        <f t="shared" si="1"/>
        <v>0.17</v>
      </c>
      <c r="T17" s="56">
        <f t="shared" si="2"/>
        <v>0</v>
      </c>
      <c r="AC17" s="77" t="str">
        <f t="shared" si="9"/>
        <v>טלפון נייד</v>
      </c>
      <c r="AG17" s="63"/>
      <c r="AH17" s="64"/>
      <c r="AI17" s="66"/>
      <c r="AJ17" s="65">
        <f>IF($H$3&gt;='שיעורי מס'!B13,'שיעורי מס'!D13*'שיעורי מס'!C13,IF($H$3&lt;='שיעורי מס'!B12,0,'שיעורי מס'!D13*($H$3-'שיעורי מס'!B12)))</f>
        <v>0</v>
      </c>
      <c r="AL17" s="299">
        <f t="shared" si="3"/>
        <v>1</v>
      </c>
      <c r="AM17" s="299">
        <f t="shared" si="4"/>
        <v>0</v>
      </c>
      <c r="AN17" s="299">
        <f t="shared" si="5"/>
        <v>0</v>
      </c>
    </row>
    <row r="18" spans="1:40" ht="15.75" customHeight="1" x14ac:dyDescent="0.25">
      <c r="A18" s="10"/>
      <c r="B18" s="119" t="str">
        <f>יונ!B18</f>
        <v>משכורות עובדים</v>
      </c>
      <c r="C18" s="129">
        <f t="shared" si="0"/>
        <v>0</v>
      </c>
      <c r="D18" s="331" t="str">
        <f>IF($C$7=יונ!$C$7,יונ!D18,IF($C$7=$AE$2,'שיקוף לעסק'!AA18,'שיקוף לעסק'!AE18))</f>
        <v>לא</v>
      </c>
      <c r="E18" s="332" t="str">
        <f>IF($C$7=יונ!$C$7,יונ!E18,IF($C$7=$AE$2,'שיקוף לעסק'!AB18,'שיקוף לעסק'!AF18))</f>
        <v>עסק</v>
      </c>
      <c r="F18" s="126">
        <f t="shared" si="6"/>
        <v>0</v>
      </c>
      <c r="G18" s="127">
        <f>IF($C$7=יונ!$C$7,יונ!G18,IF($C$7=$AE$2,'שיקוף לעסק'!AC18,'שיקוף לעסק'!AG18))</f>
        <v>1</v>
      </c>
      <c r="H18" s="123">
        <f t="shared" si="7"/>
        <v>0</v>
      </c>
      <c r="I18" s="128">
        <f>IF($C$7=יונ!$C$7,יונ!I18,IF($C$7=$AE$2,'שיקוף לעסק'!AD18,'שיקוף לעסק'!AH18))</f>
        <v>0</v>
      </c>
      <c r="J18" s="129">
        <f t="shared" si="8"/>
        <v>0</v>
      </c>
      <c r="K18" s="10"/>
      <c r="L18" s="177"/>
      <c r="M18" s="185"/>
      <c r="N18" s="246"/>
      <c r="O18" s="186"/>
      <c r="P18" s="281"/>
      <c r="Q18" s="43"/>
      <c r="R18" s="10"/>
      <c r="S18" s="273">
        <f t="shared" si="1"/>
        <v>0.17</v>
      </c>
      <c r="T18" s="56">
        <f t="shared" si="2"/>
        <v>0</v>
      </c>
      <c r="AC18" s="77" t="str">
        <f t="shared" si="9"/>
        <v>משכורות עובדים</v>
      </c>
      <c r="AG18" s="63"/>
      <c r="AH18" s="64"/>
      <c r="AI18" s="66"/>
      <c r="AJ18" s="65">
        <f>IF($H$3&gt;='שיעורי מס'!B14,'שיעורי מס'!D14*'שיעורי מס'!C14,IF($H$3&lt;='שיעורי מס'!B13,0,'שיעורי מס'!D14*($H$3-'שיעורי מס'!B13)))</f>
        <v>0</v>
      </c>
      <c r="AL18" s="299">
        <f t="shared" si="3"/>
        <v>0</v>
      </c>
      <c r="AM18" s="299">
        <f t="shared" si="4"/>
        <v>0</v>
      </c>
      <c r="AN18" s="299">
        <f t="shared" si="5"/>
        <v>0</v>
      </c>
    </row>
    <row r="19" spans="1:40" ht="15.75" customHeight="1" x14ac:dyDescent="0.25">
      <c r="A19" s="10"/>
      <c r="B19" s="119" t="str">
        <f>יונ!B19</f>
        <v>ביטוח לאומי – עובדים (חלק מעביד)</v>
      </c>
      <c r="C19" s="129">
        <f t="shared" si="0"/>
        <v>0</v>
      </c>
      <c r="D19" s="331" t="str">
        <f>IF($C$7=יונ!$C$7,יונ!D19,IF($C$7=$AE$2,'שיקוף לעסק'!AA19,'שיקוף לעסק'!AE19))</f>
        <v>לא</v>
      </c>
      <c r="E19" s="332" t="str">
        <f>IF($C$7=יונ!$C$7,יונ!E19,IF($C$7=$AE$2,'שיקוף לעסק'!AB19,'שיקוף לעסק'!AF19))</f>
        <v>עסק</v>
      </c>
      <c r="F19" s="126">
        <f t="shared" si="6"/>
        <v>0</v>
      </c>
      <c r="G19" s="127">
        <f>IF($C$7=יונ!$C$7,יונ!G19,IF($C$7=$AE$2,'שיקוף לעסק'!AC19,'שיקוף לעסק'!AG19))</f>
        <v>1</v>
      </c>
      <c r="H19" s="123">
        <f t="shared" si="7"/>
        <v>0</v>
      </c>
      <c r="I19" s="128">
        <f>IF($C$7=יונ!$C$7,יונ!I19,IF($C$7=$AE$2,'שיקוף לעסק'!AD19,'שיקוף לעסק'!AH19))</f>
        <v>0</v>
      </c>
      <c r="J19" s="129">
        <f t="shared" si="8"/>
        <v>0</v>
      </c>
      <c r="K19" s="10"/>
      <c r="L19" s="177"/>
      <c r="M19" s="185"/>
      <c r="N19" s="246"/>
      <c r="O19" s="186"/>
      <c r="P19" s="281"/>
      <c r="Q19" s="43"/>
      <c r="R19" s="10"/>
      <c r="S19" s="273">
        <f t="shared" si="1"/>
        <v>0.17</v>
      </c>
      <c r="T19" s="56">
        <f t="shared" si="2"/>
        <v>0</v>
      </c>
      <c r="AC19" s="77" t="str">
        <f t="shared" si="9"/>
        <v>ביטוח לאומי – עובדים (חלק מעביד)</v>
      </c>
      <c r="AG19" s="63"/>
      <c r="AH19" s="64"/>
      <c r="AI19" s="66"/>
      <c r="AJ19" s="65">
        <f>IF($H$3&gt;='שיעורי מס'!B15,'שיעורי מס'!D15*'שיעורי מס'!C15,IF($H$3&lt;='שיעורי מס'!B14,0,'שיעורי מס'!D15*($H$3-'שיעורי מס'!B14)))</f>
        <v>0</v>
      </c>
      <c r="AL19" s="299">
        <f t="shared" si="3"/>
        <v>0</v>
      </c>
      <c r="AM19" s="299">
        <f t="shared" si="4"/>
        <v>0</v>
      </c>
      <c r="AN19" s="299">
        <f t="shared" si="5"/>
        <v>0</v>
      </c>
    </row>
    <row r="20" spans="1:40" ht="15.75" customHeight="1" thickBot="1" x14ac:dyDescent="0.3">
      <c r="A20" s="10"/>
      <c r="B20" s="119" t="str">
        <f>יונ!B20</f>
        <v>פנסיה ופיצויים לעובדים (חלק מעביד)</v>
      </c>
      <c r="C20" s="129">
        <f t="shared" si="0"/>
        <v>0</v>
      </c>
      <c r="D20" s="331" t="str">
        <f>IF($C$7=יונ!$C$7,יונ!D20,IF($C$7=$AE$2,'שיקוף לעסק'!AA20,'שיקוף לעסק'!AE20))</f>
        <v>לא</v>
      </c>
      <c r="E20" s="332" t="str">
        <f>IF($C$7=יונ!$C$7,יונ!E20,IF($C$7=$AE$2,'שיקוף לעסק'!AB20,'שיקוף לעסק'!AF20))</f>
        <v>עסק</v>
      </c>
      <c r="F20" s="126">
        <f t="shared" si="6"/>
        <v>0</v>
      </c>
      <c r="G20" s="127">
        <f>IF($C$7=יונ!$C$7,יונ!G20,IF($C$7=$AE$2,'שיקוף לעסק'!AC20,'שיקוף לעסק'!AG20))</f>
        <v>1</v>
      </c>
      <c r="H20" s="123">
        <f t="shared" si="7"/>
        <v>0</v>
      </c>
      <c r="I20" s="128">
        <f>IF($C$7=יונ!$C$7,יונ!I20,IF($C$7=$AE$2,'שיקוף לעסק'!AD20,'שיקוף לעסק'!AH20))</f>
        <v>0</v>
      </c>
      <c r="J20" s="129">
        <f t="shared" si="8"/>
        <v>0</v>
      </c>
      <c r="K20" s="10"/>
      <c r="L20" s="177"/>
      <c r="M20" s="185"/>
      <c r="N20" s="246"/>
      <c r="O20" s="186"/>
      <c r="P20" s="281"/>
      <c r="Q20" s="43"/>
      <c r="R20" s="10"/>
      <c r="S20" s="273">
        <f t="shared" si="1"/>
        <v>0.17</v>
      </c>
      <c r="T20" s="56">
        <f t="shared" si="2"/>
        <v>0</v>
      </c>
      <c r="AC20" s="77" t="str">
        <f t="shared" si="9"/>
        <v>פנסיה ופיצויים לעובדים (חלק מעביד)</v>
      </c>
      <c r="AG20" s="63"/>
      <c r="AH20" s="64"/>
      <c r="AI20" s="66"/>
      <c r="AJ20" s="65">
        <f>IF($H$3&gt;='שיעורי מס'!B16,'שיעורי מס'!D16*($H$3-'שיעורי מס'!B15),0)</f>
        <v>0</v>
      </c>
      <c r="AL20" s="299">
        <f t="shared" si="3"/>
        <v>0</v>
      </c>
      <c r="AM20" s="299">
        <f t="shared" si="4"/>
        <v>0</v>
      </c>
      <c r="AN20" s="299">
        <f t="shared" si="5"/>
        <v>0</v>
      </c>
    </row>
    <row r="21" spans="1:40" ht="15.75" customHeight="1" thickBot="1" x14ac:dyDescent="0.3">
      <c r="A21" s="10"/>
      <c r="B21" s="119" t="str">
        <f>'שיקוף לעסק'!B21</f>
        <v>פנסיה לבעל העסק</v>
      </c>
      <c r="C21" s="129">
        <f t="shared" si="0"/>
        <v>0</v>
      </c>
      <c r="D21" s="331" t="str">
        <f>IF($C$7=יונ!$C$7,יונ!D21,IF($C$7=$AE$2,'שיקוף לעסק'!AA21,'שיקוף לעסק'!AE21))</f>
        <v>לא</v>
      </c>
      <c r="E21" s="332" t="str">
        <f>IF($C$7=יונ!$C$7,יונ!E21,IF($C$7=$AE$2,'שיקוף לעסק'!AB21,'שיקוף לעסק'!AF21))</f>
        <v>עסק</v>
      </c>
      <c r="F21" s="126">
        <f t="shared" si="6"/>
        <v>0</v>
      </c>
      <c r="G21" s="127">
        <f>IF($C$7=יונ!$C$7,יונ!G21,IF($C$7=$AE$2,'שיקוף לעסק'!AC21,'שיקוף לעסק'!AG21))</f>
        <v>1</v>
      </c>
      <c r="H21" s="123">
        <f t="shared" si="7"/>
        <v>0</v>
      </c>
      <c r="I21" s="128">
        <f>IF($C$7=יונ!$C$7,יונ!I21,IF($C$7=$AE$2,'שיקוף לעסק'!AD21,'שיקוף לעסק'!AH21))</f>
        <v>0</v>
      </c>
      <c r="J21" s="129">
        <f t="shared" si="8"/>
        <v>0</v>
      </c>
      <c r="K21" s="10"/>
      <c r="L21" s="177"/>
      <c r="M21" s="185"/>
      <c r="N21" s="246"/>
      <c r="O21" s="186"/>
      <c r="P21" s="281"/>
      <c r="Q21" s="43"/>
      <c r="R21" s="10"/>
      <c r="S21" s="273">
        <f t="shared" si="1"/>
        <v>0.17</v>
      </c>
      <c r="T21" s="56">
        <f t="shared" si="2"/>
        <v>0</v>
      </c>
      <c r="AC21" s="77" t="str">
        <f t="shared" si="9"/>
        <v>פנסיה לבעל העסק</v>
      </c>
      <c r="AG21" s="67" t="s">
        <v>23</v>
      </c>
      <c r="AH21" s="68"/>
      <c r="AI21" s="68"/>
      <c r="AJ21" s="69">
        <f>SUM(AJ14:AJ20)</f>
        <v>0</v>
      </c>
      <c r="AL21" s="299">
        <f t="shared" si="3"/>
        <v>0</v>
      </c>
      <c r="AM21" s="299">
        <f t="shared" si="4"/>
        <v>0</v>
      </c>
      <c r="AN21" s="299">
        <f t="shared" si="5"/>
        <v>0</v>
      </c>
    </row>
    <row r="22" spans="1:40" ht="15.75" customHeight="1" thickBot="1" x14ac:dyDescent="0.3">
      <c r="A22" s="10"/>
      <c r="B22" s="119" t="str">
        <f>יונ!B22</f>
        <v>קרן השתלמות לבעל העסק</v>
      </c>
      <c r="C22" s="129">
        <f t="shared" si="0"/>
        <v>0</v>
      </c>
      <c r="D22" s="331" t="str">
        <f>IF($C$7=יונ!$C$7,יונ!D22,IF($C$7=$AE$2,'שיקוף לעסק'!AA22,'שיקוף לעסק'!AE22))</f>
        <v>לא</v>
      </c>
      <c r="E22" s="332" t="str">
        <f>IF($C$7=יונ!$C$7,יונ!E22,IF($C$7=$AE$2,'שיקוף לעסק'!AB22,'שיקוף לעסק'!AF22))</f>
        <v>עסק</v>
      </c>
      <c r="F22" s="126">
        <f t="shared" si="6"/>
        <v>0</v>
      </c>
      <c r="G22" s="127">
        <f>IF($C$7=יונ!$C$7,יונ!G22,IF($C$7=$AE$2,'שיקוף לעסק'!AC22,'שיקוף לעסק'!AG22))</f>
        <v>0.65</v>
      </c>
      <c r="H22" s="123">
        <f t="shared" si="7"/>
        <v>0</v>
      </c>
      <c r="I22" s="128">
        <f>IF($C$7=יונ!$C$7,יונ!I22,IF($C$7=$AE$2,'שיקוף לעסק'!AD22,'שיקוף לעסק'!AH22))</f>
        <v>0</v>
      </c>
      <c r="J22" s="129">
        <f t="shared" si="8"/>
        <v>0</v>
      </c>
      <c r="K22" s="10"/>
      <c r="L22" s="177"/>
      <c r="M22" s="185"/>
      <c r="N22" s="246"/>
      <c r="O22" s="186"/>
      <c r="P22" s="281"/>
      <c r="Q22" s="43"/>
      <c r="R22" s="10"/>
      <c r="S22" s="273">
        <f t="shared" si="1"/>
        <v>0.17</v>
      </c>
      <c r="T22" s="56">
        <f t="shared" si="2"/>
        <v>0</v>
      </c>
      <c r="AC22" s="77" t="str">
        <f t="shared" si="9"/>
        <v>קרן השתלמות לבעל העסק</v>
      </c>
      <c r="AG22" s="70" t="s">
        <v>28</v>
      </c>
      <c r="AH22" s="71"/>
      <c r="AI22" s="71"/>
      <c r="AJ22" s="72">
        <f>C5*'שיעורי מס'!D18</f>
        <v>490.5</v>
      </c>
      <c r="AL22" s="299">
        <f t="shared" si="3"/>
        <v>0</v>
      </c>
      <c r="AM22" s="299">
        <f t="shared" si="4"/>
        <v>0</v>
      </c>
      <c r="AN22" s="299">
        <f t="shared" si="5"/>
        <v>0</v>
      </c>
    </row>
    <row r="23" spans="1:40" ht="15.75" customHeight="1" thickBot="1" x14ac:dyDescent="0.3">
      <c r="A23" s="10"/>
      <c r="B23" s="119" t="str">
        <f>יונ!B23</f>
        <v>ביטוחי נזק (רכוש/גוף)</v>
      </c>
      <c r="C23" s="129">
        <f t="shared" si="0"/>
        <v>0</v>
      </c>
      <c r="D23" s="331" t="str">
        <f>IF($C$7=יונ!$C$7,יונ!D23,IF($C$7=$AE$2,'שיקוף לעסק'!AA23,'שיקוף לעסק'!AE23))</f>
        <v>לא</v>
      </c>
      <c r="E23" s="332" t="str">
        <f>IF($C$7=יונ!$C$7,יונ!E23,IF($C$7=$AE$2,'שיקוף לעסק'!AB23,'שיקוף לעסק'!AF23))</f>
        <v>עסק</v>
      </c>
      <c r="F23" s="126">
        <f t="shared" si="6"/>
        <v>0</v>
      </c>
      <c r="G23" s="127">
        <f>IF($C$7=יונ!$C$7,יונ!G23,IF($C$7=$AE$2,'שיקוף לעסק'!AC23,'שיקוף לעסק'!AG23))</f>
        <v>1</v>
      </c>
      <c r="H23" s="123">
        <f t="shared" si="7"/>
        <v>0</v>
      </c>
      <c r="I23" s="128">
        <f>IF($C$7=יונ!$C$7,יונ!I23,IF($C$7=$AE$2,'שיקוף לעסק'!AD23,'שיקוף לעסק'!AH23))</f>
        <v>0</v>
      </c>
      <c r="J23" s="129">
        <f t="shared" si="8"/>
        <v>0</v>
      </c>
      <c r="K23" s="10"/>
      <c r="L23" s="177"/>
      <c r="M23" s="185"/>
      <c r="N23" s="246"/>
      <c r="O23" s="186"/>
      <c r="P23" s="281"/>
      <c r="Q23" s="43"/>
      <c r="R23" s="10"/>
      <c r="S23" s="273">
        <f t="shared" si="1"/>
        <v>0.17</v>
      </c>
      <c r="T23" s="56">
        <f t="shared" si="2"/>
        <v>0</v>
      </c>
      <c r="AC23" s="77" t="str">
        <f t="shared" si="9"/>
        <v>ביטוחי נזק (רכוש/גוף)</v>
      </c>
      <c r="AG23" s="70" t="s">
        <v>24</v>
      </c>
      <c r="AH23" s="73"/>
      <c r="AI23" s="73"/>
      <c r="AJ23" s="74">
        <f>IF(AJ21-AJ22&lt;0,0,AJ21-AJ22)</f>
        <v>0</v>
      </c>
      <c r="AL23" s="299">
        <f t="shared" si="3"/>
        <v>0</v>
      </c>
      <c r="AM23" s="299">
        <f t="shared" si="4"/>
        <v>0</v>
      </c>
      <c r="AN23" s="299">
        <f t="shared" si="5"/>
        <v>0</v>
      </c>
    </row>
    <row r="24" spans="1:40" ht="15.75" customHeight="1" x14ac:dyDescent="0.2">
      <c r="A24" s="10"/>
      <c r="B24" s="119" t="str">
        <f>יונ!B24</f>
        <v>הנהלת חשבונות ויעוץ מקצועי</v>
      </c>
      <c r="C24" s="129">
        <f t="shared" si="0"/>
        <v>0</v>
      </c>
      <c r="D24" s="331" t="str">
        <f>IF($C$7=יונ!$C$7,יונ!D24,IF($C$7=$AE$2,'שיקוף לעסק'!AA24,'שיקוף לעסק'!AE24))</f>
        <v>לא</v>
      </c>
      <c r="E24" s="332" t="str">
        <f>IF($C$7=יונ!$C$7,יונ!E24,IF($C$7=$AE$2,'שיקוף לעסק'!AB24,'שיקוף לעסק'!AF24))</f>
        <v>עסק</v>
      </c>
      <c r="F24" s="126">
        <f t="shared" si="6"/>
        <v>0</v>
      </c>
      <c r="G24" s="127">
        <f>IF($C$7=יונ!$C$7,יונ!G24,IF($C$7=$AE$2,'שיקוף לעסק'!AC24,'שיקוף לעסק'!AG24))</f>
        <v>1</v>
      </c>
      <c r="H24" s="123">
        <f t="shared" si="7"/>
        <v>0</v>
      </c>
      <c r="I24" s="128">
        <f>IF($C$7=יונ!$C$7,יונ!I24,IF($C$7=$AE$2,'שיקוף לעסק'!AD24,'שיקוף לעסק'!AH24))</f>
        <v>1</v>
      </c>
      <c r="J24" s="129">
        <f t="shared" si="8"/>
        <v>0</v>
      </c>
      <c r="K24" s="10"/>
      <c r="L24" s="177"/>
      <c r="M24" s="185"/>
      <c r="N24" s="246"/>
      <c r="O24" s="186"/>
      <c r="P24" s="281"/>
      <c r="Q24" s="43"/>
      <c r="R24" s="10"/>
      <c r="S24" s="273">
        <f t="shared" si="1"/>
        <v>0.17</v>
      </c>
      <c r="T24" s="56">
        <f t="shared" si="2"/>
        <v>0</v>
      </c>
      <c r="AC24" s="77" t="str">
        <f t="shared" si="9"/>
        <v>הנהלת חשבונות ויעוץ מקצועי</v>
      </c>
      <c r="AL24" s="299">
        <f t="shared" si="3"/>
        <v>0</v>
      </c>
      <c r="AM24" s="299">
        <f t="shared" si="4"/>
        <v>0</v>
      </c>
      <c r="AN24" s="299">
        <f t="shared" si="5"/>
        <v>0</v>
      </c>
    </row>
    <row r="25" spans="1:40" ht="15.75" customHeight="1" thickBot="1" x14ac:dyDescent="0.25">
      <c r="A25" s="10"/>
      <c r="B25" s="119" t="str">
        <f>יונ!B25</f>
        <v>עמלות וריביות בנקים וכרטיסי אשראי</v>
      </c>
      <c r="C25" s="129">
        <f t="shared" si="0"/>
        <v>0</v>
      </c>
      <c r="D25" s="331" t="str">
        <f>IF($C$7=יונ!$C$7,יונ!D25,IF($C$7=$AE$2,'שיקוף לעסק'!AA25,'שיקוף לעסק'!AE25))</f>
        <v>לא</v>
      </c>
      <c r="E25" s="332" t="str">
        <f>IF($C$7=יונ!$C$7,יונ!E25,IF($C$7=$AE$2,'שיקוף לעסק'!AB25,'שיקוף לעסק'!AF25))</f>
        <v>עסק</v>
      </c>
      <c r="F25" s="126">
        <f t="shared" si="6"/>
        <v>0</v>
      </c>
      <c r="G25" s="127">
        <f>IF($C$7=יונ!$C$7,יונ!G25,IF($C$7=$AE$2,'שיקוף לעסק'!AC25,'שיקוף לעסק'!AG25))</f>
        <v>1</v>
      </c>
      <c r="H25" s="123">
        <f t="shared" si="7"/>
        <v>0</v>
      </c>
      <c r="I25" s="128">
        <f>IF($C$7=יונ!$C$7,יונ!I25,IF($C$7=$AE$2,'שיקוף לעסק'!AD25,'שיקוף לעסק'!AH25))</f>
        <v>0</v>
      </c>
      <c r="J25" s="129">
        <f t="shared" si="8"/>
        <v>0</v>
      </c>
      <c r="K25" s="10"/>
      <c r="L25" s="177"/>
      <c r="M25" s="185"/>
      <c r="N25" s="246"/>
      <c r="O25" s="186"/>
      <c r="P25" s="281"/>
      <c r="Q25" s="43"/>
      <c r="R25" s="10"/>
      <c r="S25" s="273">
        <f t="shared" si="1"/>
        <v>0.17</v>
      </c>
      <c r="T25" s="56">
        <f t="shared" si="2"/>
        <v>0</v>
      </c>
      <c r="AC25" s="77" t="str">
        <f t="shared" si="9"/>
        <v>עמלות וריביות בנקים וכרטיסי אשראי</v>
      </c>
      <c r="AH25" s="56" t="s">
        <v>86</v>
      </c>
      <c r="AL25" s="299">
        <f t="shared" si="3"/>
        <v>0</v>
      </c>
      <c r="AM25" s="299">
        <f t="shared" si="4"/>
        <v>0</v>
      </c>
      <c r="AN25" s="299">
        <f t="shared" si="5"/>
        <v>0</v>
      </c>
    </row>
    <row r="26" spans="1:40" ht="15.75" customHeight="1" thickBot="1" x14ac:dyDescent="0.3">
      <c r="A26" s="10"/>
      <c r="B26" s="119" t="str">
        <f>יונ!B26</f>
        <v>רכישת ציוד קבוע (עד 2500 ₪)</v>
      </c>
      <c r="C26" s="129">
        <f t="shared" si="0"/>
        <v>0</v>
      </c>
      <c r="D26" s="331" t="str">
        <f>IF($C$7=יונ!$C$7,יונ!D26,IF($C$7=$AE$2,'שיקוף לעסק'!AA26,'שיקוף לעסק'!AE26))</f>
        <v>לא</v>
      </c>
      <c r="E26" s="332" t="str">
        <f>IF($C$7=יונ!$C$7,יונ!E26,IF($C$7=$AE$2,'שיקוף לעסק'!AB26,'שיקוף לעסק'!AF26))</f>
        <v>עסק</v>
      </c>
      <c r="F26" s="126">
        <f t="shared" si="6"/>
        <v>0</v>
      </c>
      <c r="G26" s="127">
        <f>IF($C$7=יונ!$C$7,יונ!G26,IF($C$7=$AE$2,'שיקוף לעסק'!AC26,'שיקוף לעסק'!AG26))</f>
        <v>0.2</v>
      </c>
      <c r="H26" s="123">
        <f t="shared" si="7"/>
        <v>0</v>
      </c>
      <c r="I26" s="128">
        <f>IF($C$7=יונ!$C$7,יונ!I26,IF($C$7=$AE$2,'שיקוף לעסק'!AD26,'שיקוף לעסק'!AH26))</f>
        <v>1</v>
      </c>
      <c r="J26" s="129">
        <f t="shared" si="8"/>
        <v>0</v>
      </c>
      <c r="K26" s="10"/>
      <c r="L26" s="177"/>
      <c r="M26" s="185"/>
      <c r="N26" s="246"/>
      <c r="O26" s="186"/>
      <c r="P26" s="281"/>
      <c r="Q26" s="43"/>
      <c r="R26" s="10"/>
      <c r="S26" s="273">
        <f t="shared" si="1"/>
        <v>0.17</v>
      </c>
      <c r="T26" s="56">
        <f t="shared" si="2"/>
        <v>0</v>
      </c>
      <c r="AC26" s="77" t="str">
        <f t="shared" si="9"/>
        <v>רכישת ציוד קבוע (עד 2500 ₪)</v>
      </c>
      <c r="AG26" s="75"/>
      <c r="AH26" s="76"/>
      <c r="AI26" s="76"/>
      <c r="AJ26" s="62" t="s">
        <v>22</v>
      </c>
      <c r="AL26" s="299">
        <f t="shared" si="3"/>
        <v>0</v>
      </c>
      <c r="AM26" s="299">
        <f t="shared" si="4"/>
        <v>0</v>
      </c>
      <c r="AN26" s="299">
        <f t="shared" si="5"/>
        <v>0</v>
      </c>
    </row>
    <row r="27" spans="1:40" ht="15.75" customHeight="1" x14ac:dyDescent="0.25">
      <c r="A27" s="10"/>
      <c r="B27" s="119" t="str">
        <f>יונ!B27</f>
        <v>רכישת חומרי גלם וציוד מתכלה</v>
      </c>
      <c r="C27" s="129">
        <f t="shared" si="0"/>
        <v>0</v>
      </c>
      <c r="D27" s="331" t="str">
        <f>IF($C$7=יונ!$C$7,יונ!D27,IF($C$7=$AE$2,'שיקוף לעסק'!AA27,'שיקוף לעסק'!AE27))</f>
        <v>לא</v>
      </c>
      <c r="E27" s="332" t="str">
        <f>IF($C$7=יונ!$C$7,יונ!E27,IF($C$7=$AE$2,'שיקוף לעסק'!AB27,'שיקוף לעסק'!AF27))</f>
        <v>עסק</v>
      </c>
      <c r="F27" s="126">
        <f t="shared" si="6"/>
        <v>0</v>
      </c>
      <c r="G27" s="127">
        <f>IF($C$7=יונ!$C$7,יונ!G27,IF($C$7=$AE$2,'שיקוף לעסק'!AC27,'שיקוף לעסק'!AG27))</f>
        <v>1</v>
      </c>
      <c r="H27" s="123">
        <f t="shared" si="7"/>
        <v>0</v>
      </c>
      <c r="I27" s="128">
        <f>IF($C$7=יונ!$C$7,יונ!I27,IF($C$7=$AE$2,'שיקוף לעסק'!AD27,'שיקוף לעסק'!AH27))</f>
        <v>1</v>
      </c>
      <c r="J27" s="129">
        <f t="shared" si="8"/>
        <v>0</v>
      </c>
      <c r="K27" s="10"/>
      <c r="L27" s="177"/>
      <c r="M27" s="185"/>
      <c r="N27" s="246"/>
      <c r="O27" s="186"/>
      <c r="P27" s="281"/>
      <c r="Q27" s="43"/>
      <c r="R27" s="10"/>
      <c r="S27" s="273">
        <f t="shared" si="1"/>
        <v>0.17</v>
      </c>
      <c r="T27" s="56">
        <f t="shared" si="2"/>
        <v>0</v>
      </c>
      <c r="AC27" s="77" t="str">
        <f t="shared" si="9"/>
        <v>רכישת חומרי גלם וציוד מתכלה</v>
      </c>
      <c r="AG27" s="63"/>
      <c r="AH27" s="64"/>
      <c r="AI27" s="64"/>
      <c r="AJ27" s="77"/>
      <c r="AL27" s="299">
        <f t="shared" si="3"/>
        <v>0</v>
      </c>
      <c r="AM27" s="299">
        <f t="shared" si="4"/>
        <v>0</v>
      </c>
      <c r="AN27" s="299">
        <f t="shared" si="5"/>
        <v>0</v>
      </c>
    </row>
    <row r="28" spans="1:40" ht="15.75" customHeight="1" x14ac:dyDescent="0.25">
      <c r="A28" s="10"/>
      <c r="B28" s="119" t="str">
        <f>יונ!B28</f>
        <v>רכב : ביטוחים + רישוי</v>
      </c>
      <c r="C28" s="129">
        <f t="shared" si="0"/>
        <v>0</v>
      </c>
      <c r="D28" s="331" t="str">
        <f>IF($C$7=יונ!$C$7,יונ!D28,IF($C$7=$AE$2,'שיקוף לעסק'!AA28,'שיקוף לעסק'!AE28))</f>
        <v>כן</v>
      </c>
      <c r="E28" s="332" t="str">
        <f>IF($C$7=יונ!$C$7,יונ!E28,IF($C$7=$AE$2,'שיקוף לעסק'!AB28,'שיקוף לעסק'!AF28))</f>
        <v>בית</v>
      </c>
      <c r="F28" s="126">
        <f t="shared" si="6"/>
        <v>0</v>
      </c>
      <c r="G28" s="127">
        <f>IF($C$7=יונ!$C$7,יונ!G28,IF($C$7=$AE$2,'שיקוף לעסק'!AC28,'שיקוף לעסק'!AG28))</f>
        <v>0.45</v>
      </c>
      <c r="H28" s="123">
        <f t="shared" si="7"/>
        <v>0</v>
      </c>
      <c r="I28" s="128">
        <f>IF($C$7=יונ!$C$7,יונ!I28,IF($C$7=$AE$2,'שיקוף לעסק'!AD28,'שיקוף לעסק'!AH28))</f>
        <v>0</v>
      </c>
      <c r="J28" s="129">
        <f t="shared" si="8"/>
        <v>0</v>
      </c>
      <c r="K28" s="10"/>
      <c r="L28" s="177"/>
      <c r="M28" s="185"/>
      <c r="N28" s="246"/>
      <c r="O28" s="186"/>
      <c r="P28" s="281"/>
      <c r="Q28" s="43"/>
      <c r="R28" s="10"/>
      <c r="S28" s="273">
        <f t="shared" si="1"/>
        <v>0.17</v>
      </c>
      <c r="T28" s="56">
        <f t="shared" si="2"/>
        <v>0</v>
      </c>
      <c r="AC28" s="77" t="str">
        <f t="shared" ref="AC28:AC44" si="10">B28</f>
        <v>רכב : ביטוחים + רישוי</v>
      </c>
      <c r="AG28" s="63"/>
      <c r="AH28" s="64"/>
      <c r="AI28" s="78"/>
      <c r="AJ28" s="65">
        <f>IF($H$3&gt;='שיעורי מס'!B23,'שיעורי מס'!D23*'שיעורי מס'!C23,IF($H$3&lt;='שיעורי מס'!B22,0,'שיעורי מס'!D23*($H$3-'שיעורי מס'!B22)))</f>
        <v>0</v>
      </c>
      <c r="AL28" s="299">
        <f t="shared" si="3"/>
        <v>1</v>
      </c>
      <c r="AM28" s="299">
        <f t="shared" si="4"/>
        <v>0</v>
      </c>
      <c r="AN28" s="299">
        <f t="shared" si="5"/>
        <v>0</v>
      </c>
    </row>
    <row r="29" spans="1:40" ht="15.75" customHeight="1" thickBot="1" x14ac:dyDescent="0.3">
      <c r="A29" s="10"/>
      <c r="B29" s="119" t="str">
        <f>יונ!B29</f>
        <v>רכב : דלק+ חניה+טיפולים</v>
      </c>
      <c r="C29" s="129">
        <f t="shared" si="0"/>
        <v>0</v>
      </c>
      <c r="D29" s="331" t="str">
        <f>IF($C$7=יונ!$C$7,יונ!D29,IF($C$7=$AE$2,'שיקוף לעסק'!AA29,'שיקוף לעסק'!AE29))</f>
        <v>כן</v>
      </c>
      <c r="E29" s="332" t="str">
        <f>IF($C$7=יונ!$C$7,יונ!E29,IF($C$7=$AE$2,'שיקוף לעסק'!AB29,'שיקוף לעסק'!AF29))</f>
        <v>בית</v>
      </c>
      <c r="F29" s="126">
        <f t="shared" si="6"/>
        <v>0</v>
      </c>
      <c r="G29" s="127">
        <f>IF($C$7=יונ!$C$7,יונ!G29,IF($C$7=$AE$2,'שיקוף לעסק'!AC29,'שיקוף לעסק'!AG29))</f>
        <v>0.45</v>
      </c>
      <c r="H29" s="123">
        <f t="shared" si="7"/>
        <v>0</v>
      </c>
      <c r="I29" s="128">
        <f>IF($C$7=יונ!$C$7,יונ!I29,IF($C$7=$AE$2,'שיקוף לעסק'!AD29,'שיקוף לעסק'!AH29))</f>
        <v>0.66</v>
      </c>
      <c r="J29" s="129">
        <f t="shared" si="8"/>
        <v>0</v>
      </c>
      <c r="K29" s="10"/>
      <c r="L29" s="177"/>
      <c r="M29" s="185"/>
      <c r="N29" s="246"/>
      <c r="O29" s="186"/>
      <c r="P29" s="281"/>
      <c r="Q29" s="43"/>
      <c r="R29" s="10"/>
      <c r="S29" s="273">
        <f t="shared" si="1"/>
        <v>0.17</v>
      </c>
      <c r="T29" s="56">
        <f t="shared" si="2"/>
        <v>0</v>
      </c>
      <c r="AC29" s="77" t="str">
        <f t="shared" si="10"/>
        <v>רכב : דלק+ חניה+טיפולים</v>
      </c>
      <c r="AG29" s="63"/>
      <c r="AH29" s="64"/>
      <c r="AI29" s="78"/>
      <c r="AJ29" s="65">
        <f>IF($H$3&gt;='שיעורי מס'!B24,'שיעורי מס'!D24*'שיעורי מס'!C24,IF($H$3&lt;='שיעורי מס'!B23,0,'שיעורי מס'!D24*($H$3-'שיעורי מס'!B23)))</f>
        <v>0</v>
      </c>
      <c r="AL29" s="299">
        <f t="shared" si="3"/>
        <v>1</v>
      </c>
      <c r="AM29" s="299">
        <f t="shared" si="4"/>
        <v>0</v>
      </c>
      <c r="AN29" s="299">
        <f t="shared" si="5"/>
        <v>0</v>
      </c>
    </row>
    <row r="30" spans="1:40" ht="15.75" customHeight="1" thickBot="1" x14ac:dyDescent="0.3">
      <c r="A30" s="10"/>
      <c r="B30" s="119" t="str">
        <f>יונ!B30</f>
        <v>תחבורה ציבורית</v>
      </c>
      <c r="C30" s="129">
        <f t="shared" si="0"/>
        <v>0</v>
      </c>
      <c r="D30" s="331" t="str">
        <f>IF($C$7=יונ!$C$7,יונ!D30,IF($C$7=$AE$2,'שיקוף לעסק'!AA30,'שיקוף לעסק'!AE30))</f>
        <v>לא</v>
      </c>
      <c r="E30" s="332" t="str">
        <f>IF($C$7=יונ!$C$7,יונ!E30,IF($C$7=$AE$2,'שיקוף לעסק'!AB30,'שיקוף לעסק'!AF30))</f>
        <v>עסק</v>
      </c>
      <c r="F30" s="126">
        <f t="shared" si="6"/>
        <v>0</v>
      </c>
      <c r="G30" s="127">
        <f>IF($C$7=יונ!$C$7,יונ!G30,IF($C$7=$AE$2,'שיקוף לעסק'!AC30,'שיקוף לעסק'!AG30))</f>
        <v>1</v>
      </c>
      <c r="H30" s="123">
        <f t="shared" si="7"/>
        <v>0</v>
      </c>
      <c r="I30" s="128">
        <f>IF($C$7=יונ!$C$7,יונ!I30,IF($C$7=$AE$2,'שיקוף לעסק'!AD30,'שיקוף לעסק'!AH30))</f>
        <v>1</v>
      </c>
      <c r="J30" s="129">
        <f t="shared" si="8"/>
        <v>0</v>
      </c>
      <c r="K30" s="10"/>
      <c r="L30" s="177"/>
      <c r="M30" s="185"/>
      <c r="N30" s="246"/>
      <c r="O30" s="186"/>
      <c r="P30" s="281"/>
      <c r="Q30" s="43"/>
      <c r="R30" s="10"/>
      <c r="S30" s="273">
        <f t="shared" si="1"/>
        <v>0.17</v>
      </c>
      <c r="T30" s="56">
        <f t="shared" si="2"/>
        <v>0</v>
      </c>
      <c r="AC30" s="77" t="str">
        <f t="shared" si="10"/>
        <v>תחבורה ציבורית</v>
      </c>
      <c r="AG30" s="67" t="s">
        <v>30</v>
      </c>
      <c r="AH30" s="68"/>
      <c r="AI30" s="68"/>
      <c r="AJ30" s="69">
        <f>SUM(AJ28:AJ29)</f>
        <v>0</v>
      </c>
      <c r="AL30" s="299">
        <f t="shared" si="3"/>
        <v>0</v>
      </c>
      <c r="AM30" s="299">
        <f t="shared" si="4"/>
        <v>0</v>
      </c>
      <c r="AN30" s="299">
        <f t="shared" si="5"/>
        <v>0</v>
      </c>
    </row>
    <row r="31" spans="1:40" ht="15.75" customHeight="1" x14ac:dyDescent="0.2">
      <c r="A31" s="10"/>
      <c r="B31" s="119" t="str">
        <f>יונ!B31</f>
        <v>משלוחים</v>
      </c>
      <c r="C31" s="129">
        <f t="shared" si="0"/>
        <v>0</v>
      </c>
      <c r="D31" s="331" t="str">
        <f>IF($C$7=יונ!$C$7,יונ!D31,IF($C$7=$AE$2,'שיקוף לעסק'!AA31,'שיקוף לעסק'!AE31))</f>
        <v>לא</v>
      </c>
      <c r="E31" s="332" t="str">
        <f>IF($C$7=יונ!$C$7,יונ!E31,IF($C$7=$AE$2,'שיקוף לעסק'!AB31,'שיקוף לעסק'!AF31))</f>
        <v>עסק</v>
      </c>
      <c r="F31" s="126">
        <f t="shared" si="6"/>
        <v>0</v>
      </c>
      <c r="G31" s="127">
        <f>IF($C$7=יונ!$C$7,יונ!G31,IF($C$7=$AE$2,'שיקוף לעסק'!AC31,'שיקוף לעסק'!AG31))</f>
        <v>1</v>
      </c>
      <c r="H31" s="123">
        <f t="shared" si="7"/>
        <v>0</v>
      </c>
      <c r="I31" s="128">
        <f>IF($C$7=יונ!$C$7,יונ!I31,IF($C$7=$AE$2,'שיקוף לעסק'!AD31,'שיקוף לעסק'!AH31))</f>
        <v>1</v>
      </c>
      <c r="J31" s="129">
        <f t="shared" si="8"/>
        <v>0</v>
      </c>
      <c r="K31" s="10"/>
      <c r="L31" s="177"/>
      <c r="M31" s="185"/>
      <c r="N31" s="246"/>
      <c r="O31" s="186"/>
      <c r="P31" s="281"/>
      <c r="Q31" s="43"/>
      <c r="R31" s="10"/>
      <c r="S31" s="273">
        <f t="shared" si="1"/>
        <v>0.17</v>
      </c>
      <c r="T31" s="56">
        <f t="shared" si="2"/>
        <v>0</v>
      </c>
      <c r="AC31" s="77" t="str">
        <f t="shared" si="10"/>
        <v>משלוחים</v>
      </c>
      <c r="AL31" s="299">
        <f t="shared" si="3"/>
        <v>0</v>
      </c>
      <c r="AM31" s="299">
        <f t="shared" si="4"/>
        <v>0</v>
      </c>
      <c r="AN31" s="299">
        <f t="shared" si="5"/>
        <v>0</v>
      </c>
    </row>
    <row r="32" spans="1:40" ht="15.75" customHeight="1" x14ac:dyDescent="0.2">
      <c r="A32" s="10"/>
      <c r="B32" s="119" t="str">
        <f>יונ!B32</f>
        <v>תיקונים: מכונות, כלים, אחזקת משרד</v>
      </c>
      <c r="C32" s="129">
        <f t="shared" si="0"/>
        <v>0</v>
      </c>
      <c r="D32" s="331" t="str">
        <f>IF($C$7=יונ!$C$7,יונ!D32,IF($C$7=$AE$2,'שיקוף לעסק'!AA32,'שיקוף לעסק'!AE32))</f>
        <v>לא</v>
      </c>
      <c r="E32" s="332" t="str">
        <f>IF($C$7=יונ!$C$7,יונ!E32,IF($C$7=$AE$2,'שיקוף לעסק'!AB32,'שיקוף לעסק'!AF32))</f>
        <v>עסק</v>
      </c>
      <c r="F32" s="126">
        <f t="shared" si="6"/>
        <v>0</v>
      </c>
      <c r="G32" s="127">
        <f>IF($C$7=יונ!$C$7,יונ!G32,IF($C$7=$AE$2,'שיקוף לעסק'!AC32,'שיקוף לעסק'!AG32))</f>
        <v>1</v>
      </c>
      <c r="H32" s="123">
        <f t="shared" si="7"/>
        <v>0</v>
      </c>
      <c r="I32" s="128">
        <f>IF($C$7=יונ!$C$7,יונ!I32,IF($C$7=$AE$2,'שיקוף לעסק'!AD32,'שיקוף לעסק'!AH32))</f>
        <v>1</v>
      </c>
      <c r="J32" s="129">
        <f t="shared" si="8"/>
        <v>0</v>
      </c>
      <c r="K32" s="10"/>
      <c r="L32" s="177"/>
      <c r="M32" s="185"/>
      <c r="N32" s="246"/>
      <c r="O32" s="186"/>
      <c r="P32" s="281"/>
      <c r="Q32" s="43"/>
      <c r="R32" s="10"/>
      <c r="S32" s="273">
        <f t="shared" si="1"/>
        <v>0.17</v>
      </c>
      <c r="T32" s="56">
        <f t="shared" si="2"/>
        <v>0</v>
      </c>
      <c r="AC32" s="77" t="str">
        <f t="shared" si="10"/>
        <v>תיקונים: מכונות, כלים, אחזקת משרד</v>
      </c>
      <c r="AL32" s="299">
        <f t="shared" si="3"/>
        <v>0</v>
      </c>
      <c r="AM32" s="299">
        <f t="shared" si="4"/>
        <v>0</v>
      </c>
      <c r="AN32" s="299">
        <f t="shared" si="5"/>
        <v>0</v>
      </c>
    </row>
    <row r="33" spans="1:40" ht="15.75" customHeight="1" x14ac:dyDescent="0.2">
      <c r="A33" s="10"/>
      <c r="B33" s="119" t="str">
        <f>יונ!B33</f>
        <v>פרסום ושיווק</v>
      </c>
      <c r="C33" s="129">
        <f t="shared" si="0"/>
        <v>0</v>
      </c>
      <c r="D33" s="331" t="str">
        <f>IF($C$7=יונ!$C$7,יונ!D33,IF($C$7=$AE$2,'שיקוף לעסק'!AA33,'שיקוף לעסק'!AE33))</f>
        <v>לא</v>
      </c>
      <c r="E33" s="332" t="str">
        <f>IF($C$7=יונ!$C$7,יונ!E33,IF($C$7=$AE$2,'שיקוף לעסק'!AB33,'שיקוף לעסק'!AF33))</f>
        <v>עסק</v>
      </c>
      <c r="F33" s="126">
        <f t="shared" si="6"/>
        <v>0</v>
      </c>
      <c r="G33" s="127">
        <f>IF($C$7=יונ!$C$7,יונ!G33,IF($C$7=$AE$2,'שיקוף לעסק'!AC33,'שיקוף לעסק'!AG33))</f>
        <v>1</v>
      </c>
      <c r="H33" s="123">
        <f t="shared" si="7"/>
        <v>0</v>
      </c>
      <c r="I33" s="128">
        <f>IF($C$7=יונ!$C$7,יונ!I33,IF($C$7=$AE$2,'שיקוף לעסק'!AD33,'שיקוף לעסק'!AH33))</f>
        <v>1</v>
      </c>
      <c r="J33" s="129">
        <f t="shared" si="8"/>
        <v>0</v>
      </c>
      <c r="K33" s="10"/>
      <c r="L33" s="177"/>
      <c r="M33" s="185"/>
      <c r="N33" s="246"/>
      <c r="O33" s="186"/>
      <c r="P33" s="281"/>
      <c r="Q33" s="43"/>
      <c r="R33" s="10"/>
      <c r="S33" s="273">
        <f t="shared" si="1"/>
        <v>0.17</v>
      </c>
      <c r="T33" s="56">
        <f t="shared" si="2"/>
        <v>0</v>
      </c>
      <c r="AC33" s="77" t="str">
        <f t="shared" si="10"/>
        <v>פרסום ושיווק</v>
      </c>
      <c r="AL33" s="299">
        <f t="shared" si="3"/>
        <v>0</v>
      </c>
      <c r="AM33" s="299">
        <f t="shared" si="4"/>
        <v>0</v>
      </c>
      <c r="AN33" s="299">
        <f t="shared" si="5"/>
        <v>0</v>
      </c>
    </row>
    <row r="34" spans="1:40" ht="15.75" customHeight="1" x14ac:dyDescent="0.2">
      <c r="A34" s="10"/>
      <c r="B34" s="119" t="str">
        <f>יונ!B34</f>
        <v>ארוחות עסקיות וכיבוד מחוץ לעסק</v>
      </c>
      <c r="C34" s="129">
        <f t="shared" si="0"/>
        <v>0</v>
      </c>
      <c r="D34" s="331" t="str">
        <f>IF($C$7=יונ!$C$7,יונ!D34,IF($C$7=$AE$2,'שיקוף לעסק'!AA34,'שיקוף לעסק'!AE34))</f>
        <v>לא</v>
      </c>
      <c r="E34" s="332" t="str">
        <f>IF($C$7=יונ!$C$7,יונ!E34,IF($C$7=$AE$2,'שיקוף לעסק'!AB34,'שיקוף לעסק'!AF34))</f>
        <v>עסק</v>
      </c>
      <c r="F34" s="126">
        <f t="shared" si="6"/>
        <v>0</v>
      </c>
      <c r="G34" s="127">
        <f>IF($C$7=יונ!$C$7,יונ!G34,IF($C$7=$AE$2,'שיקוף לעסק'!AC34,'שיקוף לעסק'!AG34))</f>
        <v>0</v>
      </c>
      <c r="H34" s="123">
        <f t="shared" si="7"/>
        <v>0</v>
      </c>
      <c r="I34" s="128">
        <f>IF($C$7=יונ!$C$7,יונ!I34,IF($C$7=$AE$2,'שיקוף לעסק'!AD34,'שיקוף לעסק'!AH34))</f>
        <v>0</v>
      </c>
      <c r="J34" s="129">
        <f t="shared" si="8"/>
        <v>0</v>
      </c>
      <c r="K34" s="10"/>
      <c r="L34" s="177"/>
      <c r="M34" s="185"/>
      <c r="N34" s="246"/>
      <c r="O34" s="186"/>
      <c r="P34" s="281"/>
      <c r="Q34" s="43"/>
      <c r="R34" s="10"/>
      <c r="S34" s="273">
        <f t="shared" si="1"/>
        <v>0.17</v>
      </c>
      <c r="T34" s="56">
        <f t="shared" si="2"/>
        <v>0</v>
      </c>
      <c r="AC34" s="77" t="str">
        <f t="shared" si="10"/>
        <v>ארוחות עסקיות וכיבוד מחוץ לעסק</v>
      </c>
      <c r="AL34" s="299">
        <f t="shared" si="3"/>
        <v>0</v>
      </c>
      <c r="AM34" s="299">
        <f t="shared" si="4"/>
        <v>0</v>
      </c>
      <c r="AN34" s="299">
        <f t="shared" si="5"/>
        <v>0</v>
      </c>
    </row>
    <row r="35" spans="1:40" ht="15.75" customHeight="1" x14ac:dyDescent="0.2">
      <c r="A35" s="10"/>
      <c r="B35" s="119" t="str">
        <f>יונ!B35</f>
        <v>כיבודים בעסק (קפה, תה וכדומה)</v>
      </c>
      <c r="C35" s="129">
        <f t="shared" si="0"/>
        <v>0</v>
      </c>
      <c r="D35" s="331" t="str">
        <f>IF($C$7=יונ!$C$7,יונ!D35,IF($C$7=$AE$2,'שיקוף לעסק'!AA35,'שיקוף לעסק'!AE35))</f>
        <v>לא</v>
      </c>
      <c r="E35" s="332" t="str">
        <f>IF($C$7=יונ!$C$7,יונ!E35,IF($C$7=$AE$2,'שיקוף לעסק'!AB35,'שיקוף לעסק'!AF35))</f>
        <v>עסק</v>
      </c>
      <c r="F35" s="126">
        <f t="shared" si="6"/>
        <v>0</v>
      </c>
      <c r="G35" s="127">
        <f>IF($C$7=יונ!$C$7,יונ!G35,IF($C$7=$AE$2,'שיקוף לעסק'!AC35,'שיקוף לעסק'!AG35))</f>
        <v>0.8</v>
      </c>
      <c r="H35" s="123">
        <f t="shared" si="7"/>
        <v>0</v>
      </c>
      <c r="I35" s="128">
        <f>IF($C$7=יונ!$C$7,יונ!I35,IF($C$7=$AE$2,'שיקוף לעסק'!AD35,'שיקוף לעסק'!AH35))</f>
        <v>0</v>
      </c>
      <c r="J35" s="129">
        <f t="shared" si="8"/>
        <v>0</v>
      </c>
      <c r="K35" s="10"/>
      <c r="L35" s="177"/>
      <c r="M35" s="185"/>
      <c r="N35" s="246"/>
      <c r="O35" s="186"/>
      <c r="P35" s="281"/>
      <c r="Q35" s="43"/>
      <c r="R35" s="10"/>
      <c r="S35" s="273">
        <f t="shared" si="1"/>
        <v>0.17</v>
      </c>
      <c r="T35" s="56">
        <f t="shared" si="2"/>
        <v>0</v>
      </c>
      <c r="AC35" s="77" t="str">
        <f t="shared" si="10"/>
        <v>כיבודים בעסק (קפה, תה וכדומה)</v>
      </c>
      <c r="AL35" s="299">
        <f t="shared" si="3"/>
        <v>0</v>
      </c>
      <c r="AM35" s="299">
        <f t="shared" si="4"/>
        <v>0</v>
      </c>
      <c r="AN35" s="299">
        <f t="shared" si="5"/>
        <v>0</v>
      </c>
    </row>
    <row r="36" spans="1:40" ht="15.75" customHeight="1" x14ac:dyDescent="0.2">
      <c r="A36" s="10"/>
      <c r="B36" s="119" t="str">
        <f>יונ!B36</f>
        <v>החזר חובות - חלק הקרן</v>
      </c>
      <c r="C36" s="129">
        <f t="shared" si="0"/>
        <v>0</v>
      </c>
      <c r="D36" s="331" t="str">
        <f>IF($C$7=יונ!$C$7,יונ!D36,IF($C$7=$AE$2,'שיקוף לעסק'!AA36,'שיקוף לעסק'!AE36))</f>
        <v>לא</v>
      </c>
      <c r="E36" s="332" t="str">
        <f>IF($C$7=יונ!$C$7,יונ!E36,IF($C$7=$AE$2,'שיקוף לעסק'!AB36,'שיקוף לעסק'!AF36))</f>
        <v>עסק</v>
      </c>
      <c r="F36" s="126">
        <f t="shared" si="6"/>
        <v>0</v>
      </c>
      <c r="G36" s="127">
        <f>IF($C$7=יונ!$C$7,יונ!G36,IF($C$7=$AE$2,'שיקוף לעסק'!AC36,'שיקוף לעסק'!AG36))</f>
        <v>0</v>
      </c>
      <c r="H36" s="123">
        <f t="shared" si="7"/>
        <v>0</v>
      </c>
      <c r="I36" s="128">
        <f>IF($C$7=יונ!$C$7,יונ!I36,IF($C$7=$AE$2,'שיקוף לעסק'!AD36,'שיקוף לעסק'!AH36))</f>
        <v>0</v>
      </c>
      <c r="J36" s="129">
        <f t="shared" si="8"/>
        <v>0</v>
      </c>
      <c r="K36" s="10"/>
      <c r="L36" s="177"/>
      <c r="M36" s="185"/>
      <c r="N36" s="246"/>
      <c r="O36" s="186"/>
      <c r="P36" s="281"/>
      <c r="Q36" s="43"/>
      <c r="R36" s="10"/>
      <c r="S36" s="273">
        <f t="shared" si="1"/>
        <v>0.17</v>
      </c>
      <c r="T36" s="56">
        <f t="shared" si="2"/>
        <v>0</v>
      </c>
      <c r="AC36" s="77" t="str">
        <f t="shared" si="10"/>
        <v>החזר חובות - חלק הקרן</v>
      </c>
      <c r="AL36" s="299">
        <f t="shared" si="3"/>
        <v>0</v>
      </c>
      <c r="AM36" s="299">
        <f t="shared" si="4"/>
        <v>0</v>
      </c>
      <c r="AN36" s="299">
        <f t="shared" si="5"/>
        <v>0</v>
      </c>
    </row>
    <row r="37" spans="1:40" ht="15.75" customHeight="1" x14ac:dyDescent="0.2">
      <c r="A37" s="10"/>
      <c r="B37" s="119" t="str">
        <f>יונ!B37</f>
        <v>החזר חובות - חלק הרבית</v>
      </c>
      <c r="C37" s="129">
        <f t="shared" si="0"/>
        <v>0</v>
      </c>
      <c r="D37" s="331" t="str">
        <f>IF($C$7=יונ!$C$7,יונ!D37,IF($C$7=$AE$2,'שיקוף לעסק'!AA37,'שיקוף לעסק'!AE37))</f>
        <v>לא</v>
      </c>
      <c r="E37" s="332" t="str">
        <f>IF($C$7=יונ!$C$7,יונ!E37,IF($C$7=$AE$2,'שיקוף לעסק'!AB37,'שיקוף לעסק'!AF37))</f>
        <v>עסק</v>
      </c>
      <c r="F37" s="126">
        <f t="shared" si="6"/>
        <v>0</v>
      </c>
      <c r="G37" s="127">
        <f>IF($C$7=יונ!$C$7,יונ!G37,IF($C$7=$AE$2,'שיקוף לעסק'!AC37,'שיקוף לעסק'!AG37))</f>
        <v>1</v>
      </c>
      <c r="H37" s="123">
        <f t="shared" si="7"/>
        <v>0</v>
      </c>
      <c r="I37" s="128">
        <f>IF($C$7=יונ!$C$7,יונ!I37,IF($C$7=$AE$2,'שיקוף לעסק'!AD37,'שיקוף לעסק'!AH37))</f>
        <v>0</v>
      </c>
      <c r="J37" s="129">
        <f t="shared" si="8"/>
        <v>0</v>
      </c>
      <c r="K37" s="10"/>
      <c r="L37" s="177"/>
      <c r="M37" s="185"/>
      <c r="N37" s="246"/>
      <c r="O37" s="186"/>
      <c r="P37" s="281"/>
      <c r="Q37" s="43"/>
      <c r="R37" s="10"/>
      <c r="S37" s="273">
        <f t="shared" si="1"/>
        <v>0.17</v>
      </c>
      <c r="T37" s="56">
        <f t="shared" si="2"/>
        <v>0</v>
      </c>
      <c r="AC37" s="77" t="str">
        <f t="shared" si="10"/>
        <v>החזר חובות - חלק הרבית</v>
      </c>
      <c r="AL37" s="299">
        <f t="shared" si="3"/>
        <v>0</v>
      </c>
      <c r="AM37" s="299">
        <f t="shared" si="4"/>
        <v>0</v>
      </c>
      <c r="AN37" s="299">
        <f t="shared" si="5"/>
        <v>0</v>
      </c>
    </row>
    <row r="38" spans="1:40" ht="15.75" customHeight="1" x14ac:dyDescent="0.2">
      <c r="A38" s="10"/>
      <c r="B38" s="119" t="str">
        <f>יונ!B38</f>
        <v>השתלמויות</v>
      </c>
      <c r="C38" s="129">
        <f t="shared" si="0"/>
        <v>0</v>
      </c>
      <c r="D38" s="331" t="str">
        <f>IF($C$7=יונ!$C$7,יונ!D38,IF($C$7=$AE$2,'שיקוף לעסק'!AA38,'שיקוף לעסק'!AE38))</f>
        <v>לא</v>
      </c>
      <c r="E38" s="332" t="str">
        <f>IF($C$7=יונ!$C$7,יונ!E38,IF($C$7=$AE$2,'שיקוף לעסק'!AB38,'שיקוף לעסק'!AF38))</f>
        <v>עסק</v>
      </c>
      <c r="F38" s="126">
        <f t="shared" si="6"/>
        <v>0</v>
      </c>
      <c r="G38" s="127">
        <f>IF($C$7=יונ!$C$7,יונ!G38,IF($C$7=$AE$2,'שיקוף לעסק'!AC38,'שיקוף לעסק'!AG38))</f>
        <v>1</v>
      </c>
      <c r="H38" s="123">
        <f t="shared" si="7"/>
        <v>0</v>
      </c>
      <c r="I38" s="128">
        <f>IF($C$7=יונ!$C$7,יונ!I38,IF($C$7=$AE$2,'שיקוף לעסק'!AD38,'שיקוף לעסק'!AH38))</f>
        <v>1</v>
      </c>
      <c r="J38" s="129">
        <f t="shared" si="8"/>
        <v>0</v>
      </c>
      <c r="K38" s="10"/>
      <c r="L38" s="177"/>
      <c r="M38" s="185"/>
      <c r="N38" s="246"/>
      <c r="O38" s="186"/>
      <c r="P38" s="281"/>
      <c r="Q38" s="43"/>
      <c r="R38" s="10"/>
      <c r="S38" s="273">
        <f t="shared" si="1"/>
        <v>0.17</v>
      </c>
      <c r="T38" s="56">
        <f t="shared" si="2"/>
        <v>0</v>
      </c>
      <c r="AC38" s="77" t="str">
        <f t="shared" si="10"/>
        <v>השתלמויות</v>
      </c>
      <c r="AL38" s="299">
        <f t="shared" si="3"/>
        <v>0</v>
      </c>
      <c r="AM38" s="299">
        <f t="shared" si="4"/>
        <v>0</v>
      </c>
      <c r="AN38" s="299">
        <f t="shared" si="5"/>
        <v>0</v>
      </c>
    </row>
    <row r="39" spans="1:40" ht="15.75" customHeight="1" x14ac:dyDescent="0.2">
      <c r="A39" s="10"/>
      <c r="B39" s="119" t="str">
        <f>יונ!B39</f>
        <v>קנסות</v>
      </c>
      <c r="C39" s="129">
        <f t="shared" si="0"/>
        <v>0</v>
      </c>
      <c r="D39" s="331" t="str">
        <f>IF($C$7=יונ!$C$7,יונ!D39,IF($C$7=$AE$2,'שיקוף לעסק'!AA39,'שיקוף לעסק'!AE39))</f>
        <v>לא</v>
      </c>
      <c r="E39" s="332" t="str">
        <f>IF($C$7=יונ!$C$7,יונ!E39,IF($C$7=$AE$2,'שיקוף לעסק'!AB39,'שיקוף לעסק'!AF39))</f>
        <v>עסק</v>
      </c>
      <c r="F39" s="126">
        <f t="shared" si="6"/>
        <v>0</v>
      </c>
      <c r="G39" s="127">
        <f>IF($C$7=יונ!$C$7,יונ!G39,IF($C$7=$AE$2,'שיקוף לעסק'!AC39,'שיקוף לעסק'!AG39))</f>
        <v>0</v>
      </c>
      <c r="H39" s="123">
        <f t="shared" si="7"/>
        <v>0</v>
      </c>
      <c r="I39" s="128">
        <f>IF($C$7=יונ!$C$7,יונ!I39,IF($C$7=$AE$2,'שיקוף לעסק'!AD39,'שיקוף לעסק'!AH39))</f>
        <v>0</v>
      </c>
      <c r="J39" s="129">
        <f t="shared" si="8"/>
        <v>0</v>
      </c>
      <c r="K39" s="10"/>
      <c r="L39" s="177"/>
      <c r="M39" s="185"/>
      <c r="N39" s="246"/>
      <c r="O39" s="186"/>
      <c r="P39" s="281"/>
      <c r="Q39" s="43"/>
      <c r="R39" s="10"/>
      <c r="S39" s="273">
        <f t="shared" si="1"/>
        <v>0.17</v>
      </c>
      <c r="T39" s="56">
        <f t="shared" si="2"/>
        <v>0</v>
      </c>
      <c r="AC39" s="77" t="str">
        <f t="shared" si="10"/>
        <v>קנסות</v>
      </c>
      <c r="AL39" s="299">
        <f t="shared" si="3"/>
        <v>0</v>
      </c>
      <c r="AM39" s="299">
        <f t="shared" si="4"/>
        <v>0</v>
      </c>
      <c r="AN39" s="299">
        <f t="shared" si="5"/>
        <v>0</v>
      </c>
    </row>
    <row r="40" spans="1:40" ht="15.75" customHeight="1" x14ac:dyDescent="0.2">
      <c r="A40" s="10"/>
      <c r="B40" s="119">
        <f>יונ!B40</f>
        <v>0</v>
      </c>
      <c r="C40" s="139">
        <f t="shared" si="0"/>
        <v>0</v>
      </c>
      <c r="D40" s="333" t="str">
        <f>IF($C$7=יונ!$C$7,יונ!D40,IF($C$7=$AE$2,'שיקוף לעסק'!AA40,'שיקוף לעסק'!AE40))</f>
        <v>לא</v>
      </c>
      <c r="E40" s="334" t="str">
        <f>IF($C$7=יונ!$C$7,יונ!E40,IF($C$7=$AE$2,'שיקוף לעסק'!AB40,'שיקוף לעסק'!AF40))</f>
        <v>עסק</v>
      </c>
      <c r="F40" s="126">
        <f t="shared" si="6"/>
        <v>0</v>
      </c>
      <c r="G40" s="127">
        <f>IF($C$7=יונ!$C$7,יונ!G40,IF($C$7=$AE$2,'שיקוף לעסק'!AC40,'שיקוף לעסק'!AG40))</f>
        <v>0</v>
      </c>
      <c r="H40" s="123">
        <f t="shared" si="7"/>
        <v>0</v>
      </c>
      <c r="I40" s="128">
        <f>IF($C$7=יונ!$C$7,יונ!I40,IF($C$7=$AE$2,'שיקוף לעסק'!AD40,'שיקוף לעסק'!AH40))</f>
        <v>0</v>
      </c>
      <c r="J40" s="129">
        <f t="shared" si="8"/>
        <v>0</v>
      </c>
      <c r="K40" s="10"/>
      <c r="L40" s="177"/>
      <c r="M40" s="185"/>
      <c r="N40" s="246"/>
      <c r="O40" s="186"/>
      <c r="P40" s="281"/>
      <c r="Q40" s="43"/>
      <c r="R40" s="10"/>
      <c r="S40" s="273">
        <f t="shared" si="1"/>
        <v>0.17</v>
      </c>
      <c r="T40" s="56">
        <f t="shared" si="2"/>
        <v>0</v>
      </c>
      <c r="AC40" s="77">
        <f t="shared" si="10"/>
        <v>0</v>
      </c>
      <c r="AL40" s="299">
        <f t="shared" si="3"/>
        <v>0</v>
      </c>
      <c r="AM40" s="299">
        <f t="shared" si="4"/>
        <v>0</v>
      </c>
      <c r="AN40" s="299">
        <f t="shared" si="5"/>
        <v>0</v>
      </c>
    </row>
    <row r="41" spans="1:40" ht="15.75" customHeight="1" x14ac:dyDescent="0.2">
      <c r="A41" s="10"/>
      <c r="B41" s="119">
        <f>יונ!B41</f>
        <v>0</v>
      </c>
      <c r="C41" s="139">
        <f t="shared" si="0"/>
        <v>0</v>
      </c>
      <c r="D41" s="333" t="str">
        <f>IF($C$7=יונ!$C$7,יונ!D41,IF($C$7=$AE$2,'שיקוף לעסק'!AA41,'שיקוף לעסק'!AE41))</f>
        <v>לא</v>
      </c>
      <c r="E41" s="334" t="str">
        <f>IF($C$7=יונ!$C$7,יונ!E41,IF($C$7=$AE$2,'שיקוף לעסק'!AB41,'שיקוף לעסק'!AF41))</f>
        <v>עסק</v>
      </c>
      <c r="F41" s="126">
        <f t="shared" si="6"/>
        <v>0</v>
      </c>
      <c r="G41" s="127">
        <f>IF($C$7=יונ!$C$7,יונ!G41,IF($C$7=$AE$2,'שיקוף לעסק'!AC41,'שיקוף לעסק'!AG41))</f>
        <v>0</v>
      </c>
      <c r="H41" s="123">
        <f t="shared" si="7"/>
        <v>0</v>
      </c>
      <c r="I41" s="128">
        <f>IF($C$7=יונ!$C$7,יונ!I41,IF($C$7=$AE$2,'שיקוף לעסק'!AD41,'שיקוף לעסק'!AH41))</f>
        <v>0</v>
      </c>
      <c r="J41" s="129">
        <f t="shared" si="8"/>
        <v>0</v>
      </c>
      <c r="K41" s="10"/>
      <c r="L41" s="177"/>
      <c r="M41" s="185"/>
      <c r="N41" s="246"/>
      <c r="O41" s="186"/>
      <c r="P41" s="281"/>
      <c r="Q41" s="43"/>
      <c r="R41" s="10"/>
      <c r="S41" s="273">
        <f t="shared" si="1"/>
        <v>0.17</v>
      </c>
      <c r="T41" s="56">
        <f t="shared" si="2"/>
        <v>0</v>
      </c>
      <c r="AC41" s="77">
        <f t="shared" si="10"/>
        <v>0</v>
      </c>
      <c r="AL41" s="299">
        <f t="shared" si="3"/>
        <v>0</v>
      </c>
      <c r="AM41" s="299">
        <f t="shared" si="4"/>
        <v>0</v>
      </c>
      <c r="AN41" s="299">
        <f t="shared" si="5"/>
        <v>0</v>
      </c>
    </row>
    <row r="42" spans="1:40" ht="15.75" customHeight="1" x14ac:dyDescent="0.2">
      <c r="A42" s="10"/>
      <c r="B42" s="119">
        <f>יונ!B42</f>
        <v>0</v>
      </c>
      <c r="C42" s="139">
        <f t="shared" si="0"/>
        <v>0</v>
      </c>
      <c r="D42" s="333" t="str">
        <f>IF($C$7=יונ!$C$7,יונ!D42,IF($C$7=$AE$2,'שיקוף לעסק'!AA42,'שיקוף לעסק'!AE42))</f>
        <v>לא</v>
      </c>
      <c r="E42" s="334" t="str">
        <f>IF($C$7=יונ!$C$7,יונ!E42,IF($C$7=$AE$2,'שיקוף לעסק'!AB42,'שיקוף לעסק'!AF42))</f>
        <v>עסק</v>
      </c>
      <c r="F42" s="126">
        <f t="shared" si="6"/>
        <v>0</v>
      </c>
      <c r="G42" s="127">
        <f>IF($C$7=יונ!$C$7,יונ!G42,IF($C$7=$AE$2,'שיקוף לעסק'!AC42,'שיקוף לעסק'!AG42))</f>
        <v>0</v>
      </c>
      <c r="H42" s="123">
        <f t="shared" si="7"/>
        <v>0</v>
      </c>
      <c r="I42" s="128">
        <f>IF($C$7=יונ!$C$7,יונ!I42,IF($C$7=$AE$2,'שיקוף לעסק'!AD42,'שיקוף לעסק'!AH42))</f>
        <v>0</v>
      </c>
      <c r="J42" s="129">
        <f t="shared" si="8"/>
        <v>0</v>
      </c>
      <c r="K42" s="10"/>
      <c r="L42" s="177"/>
      <c r="M42" s="185"/>
      <c r="N42" s="246"/>
      <c r="O42" s="186"/>
      <c r="P42" s="281"/>
      <c r="Q42" s="43"/>
      <c r="R42" s="10"/>
      <c r="S42" s="273">
        <f t="shared" si="1"/>
        <v>0.17</v>
      </c>
      <c r="T42" s="56">
        <f t="shared" si="2"/>
        <v>0</v>
      </c>
      <c r="AC42" s="77">
        <f t="shared" si="10"/>
        <v>0</v>
      </c>
      <c r="AL42" s="299">
        <f t="shared" si="3"/>
        <v>0</v>
      </c>
      <c r="AM42" s="299">
        <f t="shared" si="4"/>
        <v>0</v>
      </c>
      <c r="AN42" s="299">
        <f t="shared" si="5"/>
        <v>0</v>
      </c>
    </row>
    <row r="43" spans="1:40" ht="15.75" customHeight="1" x14ac:dyDescent="0.2">
      <c r="A43" s="10"/>
      <c r="B43" s="119">
        <f>יונ!B43</f>
        <v>0</v>
      </c>
      <c r="C43" s="139">
        <f t="shared" si="0"/>
        <v>0</v>
      </c>
      <c r="D43" s="333" t="str">
        <f>IF($C$7=יונ!$C$7,יונ!D43,IF($C$7=$AE$2,'שיקוף לעסק'!AA43,'שיקוף לעסק'!AE43))</f>
        <v>לא</v>
      </c>
      <c r="E43" s="334" t="str">
        <f>IF($C$7=יונ!$C$7,יונ!E43,IF($C$7=$AE$2,'שיקוף לעסק'!AB43,'שיקוף לעסק'!AF43))</f>
        <v>עסק</v>
      </c>
      <c r="F43" s="126">
        <f t="shared" si="6"/>
        <v>0</v>
      </c>
      <c r="G43" s="127">
        <f>IF($C$7=יונ!$C$7,יונ!G43,IF($C$7=$AE$2,'שיקוף לעסק'!AC43,'שיקוף לעסק'!AG43))</f>
        <v>0</v>
      </c>
      <c r="H43" s="123">
        <f t="shared" si="7"/>
        <v>0</v>
      </c>
      <c r="I43" s="128">
        <f>IF($C$7=יונ!$C$7,יונ!I43,IF($C$7=$AE$2,'שיקוף לעסק'!AD43,'שיקוף לעסק'!AH43))</f>
        <v>0</v>
      </c>
      <c r="J43" s="129">
        <f t="shared" si="8"/>
        <v>0</v>
      </c>
      <c r="K43" s="10"/>
      <c r="L43" s="177"/>
      <c r="M43" s="185"/>
      <c r="N43" s="246"/>
      <c r="O43" s="186"/>
      <c r="P43" s="281"/>
      <c r="Q43" s="43"/>
      <c r="R43" s="10"/>
      <c r="S43" s="273">
        <f t="shared" si="1"/>
        <v>0.17</v>
      </c>
      <c r="T43" s="56">
        <f t="shared" si="2"/>
        <v>0</v>
      </c>
      <c r="AC43" s="77">
        <f t="shared" si="10"/>
        <v>0</v>
      </c>
      <c r="AL43" s="299">
        <f t="shared" si="3"/>
        <v>0</v>
      </c>
      <c r="AM43" s="299">
        <f t="shared" si="4"/>
        <v>0</v>
      </c>
      <c r="AN43" s="299">
        <f t="shared" si="5"/>
        <v>0</v>
      </c>
    </row>
    <row r="44" spans="1:40" ht="15.75" customHeight="1" thickBot="1" x14ac:dyDescent="0.25">
      <c r="A44" s="10"/>
      <c r="B44" s="120">
        <f>יונ!B44</f>
        <v>0</v>
      </c>
      <c r="C44" s="140">
        <f t="shared" si="0"/>
        <v>0</v>
      </c>
      <c r="D44" s="333" t="str">
        <f>IF($C$7=יונ!$C$7,יונ!D44,IF($C$7=$AE$2,'שיקוף לעסק'!AA44,'שיקוף לעסק'!AE44))</f>
        <v>לא</v>
      </c>
      <c r="E44" s="334" t="str">
        <f>IF($C$7=יונ!$C$7,יונ!E44,IF($C$7=$AE$2,'שיקוף לעסק'!AB44,'שיקוף לעסק'!AF44))</f>
        <v>עסק</v>
      </c>
      <c r="F44" s="130">
        <f t="shared" si="6"/>
        <v>0</v>
      </c>
      <c r="G44" s="131">
        <f>IF($C$7=יונ!$C$7,יונ!G44,IF($C$7=$AE$2,'שיקוף לעסק'!AC44,'שיקוף לעסק'!AG44))</f>
        <v>0</v>
      </c>
      <c r="H44" s="132">
        <f t="shared" si="7"/>
        <v>0</v>
      </c>
      <c r="I44" s="133">
        <f>IF($C$7=יונ!$C$7,יונ!I44,IF($C$7=$AE$2,'שיקוף לעסק'!AD44,'שיקוף לעסק'!AH44))</f>
        <v>0</v>
      </c>
      <c r="J44" s="134">
        <f t="shared" si="8"/>
        <v>0</v>
      </c>
      <c r="K44" s="10"/>
      <c r="L44" s="177"/>
      <c r="M44" s="185"/>
      <c r="N44" s="246"/>
      <c r="O44" s="186"/>
      <c r="P44" s="281"/>
      <c r="Q44" s="43"/>
      <c r="R44" s="10"/>
      <c r="S44" s="273">
        <f t="shared" si="1"/>
        <v>0.17</v>
      </c>
      <c r="T44" s="56">
        <f t="shared" si="2"/>
        <v>0</v>
      </c>
      <c r="AC44" s="115">
        <f t="shared" si="10"/>
        <v>0</v>
      </c>
      <c r="AL44" s="299">
        <f t="shared" si="3"/>
        <v>0</v>
      </c>
      <c r="AM44" s="299">
        <f t="shared" si="4"/>
        <v>0</v>
      </c>
      <c r="AN44" s="299">
        <f t="shared" si="5"/>
        <v>0</v>
      </c>
    </row>
    <row r="45" spans="1:40" ht="15.75" customHeight="1" thickBot="1" x14ac:dyDescent="0.25">
      <c r="A45" s="10"/>
      <c r="B45" s="112" t="s">
        <v>49</v>
      </c>
      <c r="C45" s="87">
        <f>SUM(C11:C44)</f>
        <v>0</v>
      </c>
      <c r="D45" s="193"/>
      <c r="E45" s="318"/>
      <c r="F45" s="88">
        <f>SUM(F11:F44)</f>
        <v>0</v>
      </c>
      <c r="G45" s="21"/>
      <c r="H45" s="89">
        <f>SUM(H11:H44)</f>
        <v>0</v>
      </c>
      <c r="I45" s="21"/>
      <c r="J45" s="87">
        <f>SUM(J11:J44)</f>
        <v>0</v>
      </c>
      <c r="K45" s="10"/>
      <c r="L45" s="177"/>
      <c r="M45" s="185"/>
      <c r="N45" s="246"/>
      <c r="O45" s="186"/>
      <c r="P45" s="281"/>
      <c r="Q45" s="43"/>
      <c r="R45" s="10"/>
      <c r="S45" s="273">
        <f t="shared" si="1"/>
        <v>0.17</v>
      </c>
      <c r="T45" s="56">
        <f t="shared" si="2"/>
        <v>0</v>
      </c>
    </row>
    <row r="46" spans="1:40" ht="15.75" customHeight="1" x14ac:dyDescent="0.2">
      <c r="A46" s="10"/>
      <c r="B46" s="15"/>
      <c r="C46" s="38"/>
      <c r="D46" s="38"/>
      <c r="E46" s="38"/>
      <c r="F46" s="38"/>
      <c r="G46" s="38"/>
      <c r="H46" s="38"/>
      <c r="I46" s="38"/>
      <c r="J46" s="38"/>
      <c r="K46" s="10"/>
      <c r="L46" s="188"/>
      <c r="M46" s="185"/>
      <c r="N46" s="246"/>
      <c r="O46" s="185"/>
      <c r="P46" s="281"/>
      <c r="Q46" s="43"/>
      <c r="R46" s="10"/>
      <c r="S46" s="273">
        <f t="shared" si="1"/>
        <v>0.17</v>
      </c>
      <c r="T46" s="56">
        <f t="shared" si="2"/>
        <v>0</v>
      </c>
    </row>
    <row r="47" spans="1:40" ht="15.75" customHeight="1" x14ac:dyDescent="0.2">
      <c r="A47" s="10"/>
      <c r="K47" s="10"/>
      <c r="L47" s="177"/>
      <c r="M47" s="185"/>
      <c r="N47" s="246"/>
      <c r="O47" s="186"/>
      <c r="P47" s="281"/>
      <c r="Q47" s="43"/>
      <c r="R47" s="10"/>
      <c r="S47" s="273">
        <f t="shared" si="1"/>
        <v>0.17</v>
      </c>
      <c r="T47" s="56">
        <f t="shared" si="2"/>
        <v>0</v>
      </c>
    </row>
    <row r="48" spans="1:40" ht="15.75" customHeight="1" x14ac:dyDescent="0.2">
      <c r="A48" s="10"/>
      <c r="K48" s="10"/>
      <c r="L48" s="177"/>
      <c r="M48" s="185"/>
      <c r="N48" s="246"/>
      <c r="O48" s="186"/>
      <c r="P48" s="281"/>
      <c r="Q48" s="43"/>
      <c r="R48" s="10"/>
      <c r="S48" s="273">
        <f t="shared" si="1"/>
        <v>0.17</v>
      </c>
      <c r="T48" s="56">
        <f t="shared" si="2"/>
        <v>0</v>
      </c>
    </row>
    <row r="49" spans="12:20" x14ac:dyDescent="0.2">
      <c r="L49" s="177"/>
      <c r="M49" s="185"/>
      <c r="N49" s="246"/>
      <c r="O49" s="186"/>
      <c r="P49" s="281"/>
      <c r="Q49" s="43"/>
      <c r="S49" s="273">
        <f t="shared" si="1"/>
        <v>0.17</v>
      </c>
      <c r="T49" s="56">
        <f t="shared" si="2"/>
        <v>0</v>
      </c>
    </row>
    <row r="50" spans="12:20" x14ac:dyDescent="0.2">
      <c r="L50" s="177"/>
      <c r="M50" s="185"/>
      <c r="N50" s="246"/>
      <c r="O50" s="186"/>
      <c r="P50" s="281"/>
      <c r="Q50" s="43"/>
      <c r="S50" s="273">
        <f t="shared" si="1"/>
        <v>0.17</v>
      </c>
      <c r="T50" s="56">
        <f t="shared" si="2"/>
        <v>0</v>
      </c>
    </row>
    <row r="51" spans="12:20" x14ac:dyDescent="0.2">
      <c r="L51" s="177"/>
      <c r="M51" s="185"/>
      <c r="N51" s="246"/>
      <c r="O51" s="186"/>
      <c r="P51" s="281"/>
      <c r="Q51" s="43"/>
      <c r="S51" s="273">
        <f t="shared" si="1"/>
        <v>0.17</v>
      </c>
      <c r="T51" s="56">
        <f t="shared" si="2"/>
        <v>0</v>
      </c>
    </row>
    <row r="52" spans="12:20" x14ac:dyDescent="0.2">
      <c r="L52" s="177"/>
      <c r="M52" s="185"/>
      <c r="N52" s="246"/>
      <c r="O52" s="186"/>
      <c r="P52" s="281"/>
      <c r="Q52" s="43"/>
      <c r="S52" s="273">
        <f t="shared" si="1"/>
        <v>0.17</v>
      </c>
      <c r="T52" s="56">
        <f t="shared" si="2"/>
        <v>0</v>
      </c>
    </row>
    <row r="53" spans="12:20" x14ac:dyDescent="0.2">
      <c r="L53" s="177"/>
      <c r="M53" s="185"/>
      <c r="N53" s="246"/>
      <c r="O53" s="186"/>
      <c r="P53" s="281"/>
      <c r="Q53" s="43"/>
      <c r="S53" s="273">
        <f t="shared" si="1"/>
        <v>0.17</v>
      </c>
      <c r="T53" s="56">
        <f t="shared" si="2"/>
        <v>0</v>
      </c>
    </row>
    <row r="54" spans="12:20" x14ac:dyDescent="0.2">
      <c r="L54" s="177"/>
      <c r="M54" s="185"/>
      <c r="N54" s="246"/>
      <c r="O54" s="186"/>
      <c r="P54" s="281"/>
      <c r="Q54" s="43"/>
      <c r="S54" s="273">
        <f t="shared" si="1"/>
        <v>0.17</v>
      </c>
      <c r="T54" s="56">
        <f t="shared" si="2"/>
        <v>0</v>
      </c>
    </row>
    <row r="55" spans="12:20" x14ac:dyDescent="0.2">
      <c r="L55" s="177"/>
      <c r="M55" s="185"/>
      <c r="N55" s="246"/>
      <c r="O55" s="186"/>
      <c r="P55" s="281"/>
      <c r="Q55" s="43"/>
      <c r="S55" s="273">
        <f t="shared" si="1"/>
        <v>0.17</v>
      </c>
      <c r="T55" s="56">
        <f t="shared" si="2"/>
        <v>0</v>
      </c>
    </row>
    <row r="56" spans="12:20" x14ac:dyDescent="0.2">
      <c r="L56" s="177"/>
      <c r="M56" s="185"/>
      <c r="N56" s="246"/>
      <c r="O56" s="186"/>
      <c r="P56" s="281"/>
      <c r="Q56" s="43"/>
      <c r="S56" s="273">
        <f t="shared" si="1"/>
        <v>0.17</v>
      </c>
      <c r="T56" s="56">
        <f t="shared" si="2"/>
        <v>0</v>
      </c>
    </row>
    <row r="57" spans="12:20" x14ac:dyDescent="0.2">
      <c r="L57" s="177"/>
      <c r="M57" s="185"/>
      <c r="N57" s="246"/>
      <c r="O57" s="186"/>
      <c r="P57" s="281"/>
      <c r="Q57" s="43"/>
      <c r="S57" s="273">
        <f t="shared" si="1"/>
        <v>0.17</v>
      </c>
      <c r="T57" s="56">
        <f t="shared" si="2"/>
        <v>0</v>
      </c>
    </row>
    <row r="58" spans="12:20" x14ac:dyDescent="0.2">
      <c r="L58" s="177"/>
      <c r="M58" s="185"/>
      <c r="N58" s="246"/>
      <c r="O58" s="186"/>
      <c r="P58" s="281"/>
      <c r="Q58" s="43"/>
      <c r="S58" s="273">
        <f t="shared" si="1"/>
        <v>0.17</v>
      </c>
      <c r="T58" s="56">
        <f t="shared" si="2"/>
        <v>0</v>
      </c>
    </row>
    <row r="59" spans="12:20" x14ac:dyDescent="0.2">
      <c r="L59" s="177"/>
      <c r="M59" s="185"/>
      <c r="N59" s="246"/>
      <c r="O59" s="186"/>
      <c r="P59" s="281"/>
      <c r="Q59" s="43"/>
      <c r="S59" s="273">
        <f t="shared" si="1"/>
        <v>0.17</v>
      </c>
      <c r="T59" s="56">
        <f t="shared" si="2"/>
        <v>0</v>
      </c>
    </row>
    <row r="60" spans="12:20" x14ac:dyDescent="0.2">
      <c r="L60" s="177"/>
      <c r="M60" s="185"/>
      <c r="N60" s="246"/>
      <c r="O60" s="186"/>
      <c r="P60" s="281"/>
      <c r="Q60" s="43"/>
      <c r="S60" s="273">
        <f t="shared" si="1"/>
        <v>0.17</v>
      </c>
      <c r="T60" s="56">
        <f t="shared" si="2"/>
        <v>0</v>
      </c>
    </row>
    <row r="61" spans="12:20" x14ac:dyDescent="0.2">
      <c r="L61" s="177"/>
      <c r="M61" s="185"/>
      <c r="N61" s="246"/>
      <c r="O61" s="186"/>
      <c r="P61" s="281"/>
      <c r="Q61" s="43"/>
      <c r="S61" s="273">
        <f t="shared" si="1"/>
        <v>0.17</v>
      </c>
      <c r="T61" s="56">
        <f t="shared" si="2"/>
        <v>0</v>
      </c>
    </row>
    <row r="62" spans="12:20" x14ac:dyDescent="0.2">
      <c r="L62" s="177"/>
      <c r="M62" s="185"/>
      <c r="N62" s="246"/>
      <c r="O62" s="186"/>
      <c r="P62" s="281"/>
      <c r="Q62" s="43"/>
      <c r="S62" s="273">
        <f t="shared" si="1"/>
        <v>0.17</v>
      </c>
      <c r="T62" s="56">
        <f t="shared" si="2"/>
        <v>0</v>
      </c>
    </row>
    <row r="63" spans="12:20" x14ac:dyDescent="0.2">
      <c r="L63" s="177"/>
      <c r="M63" s="185"/>
      <c r="N63" s="246"/>
      <c r="O63" s="186"/>
      <c r="P63" s="281"/>
      <c r="Q63" s="43"/>
      <c r="S63" s="273">
        <f t="shared" si="1"/>
        <v>0.17</v>
      </c>
      <c r="T63" s="56">
        <f t="shared" si="2"/>
        <v>0</v>
      </c>
    </row>
    <row r="64" spans="12:20" x14ac:dyDescent="0.2">
      <c r="L64" s="177"/>
      <c r="M64" s="185"/>
      <c r="N64" s="246"/>
      <c r="O64" s="186"/>
      <c r="P64" s="281"/>
      <c r="Q64" s="43"/>
      <c r="S64" s="273">
        <f t="shared" si="1"/>
        <v>0.17</v>
      </c>
      <c r="T64" s="56">
        <f t="shared" si="2"/>
        <v>0</v>
      </c>
    </row>
    <row r="65" spans="12:20" x14ac:dyDescent="0.2">
      <c r="L65" s="177"/>
      <c r="M65" s="185"/>
      <c r="N65" s="246"/>
      <c r="O65" s="186"/>
      <c r="P65" s="281"/>
      <c r="Q65" s="43"/>
      <c r="S65" s="273">
        <f t="shared" si="1"/>
        <v>0.17</v>
      </c>
      <c r="T65" s="56">
        <f t="shared" si="2"/>
        <v>0</v>
      </c>
    </row>
    <row r="66" spans="12:20" x14ac:dyDescent="0.2">
      <c r="L66" s="177"/>
      <c r="M66" s="185"/>
      <c r="N66" s="246"/>
      <c r="O66" s="186"/>
      <c r="P66" s="281"/>
      <c r="Q66" s="43"/>
      <c r="S66" s="273">
        <f t="shared" si="1"/>
        <v>0.17</v>
      </c>
      <c r="T66" s="56">
        <f t="shared" si="2"/>
        <v>0</v>
      </c>
    </row>
    <row r="67" spans="12:20" x14ac:dyDescent="0.2">
      <c r="L67" s="177"/>
      <c r="M67" s="185"/>
      <c r="N67" s="246"/>
      <c r="O67" s="186"/>
      <c r="P67" s="281"/>
      <c r="Q67" s="43"/>
      <c r="S67" s="273">
        <f t="shared" si="1"/>
        <v>0.17</v>
      </c>
      <c r="T67" s="56">
        <f t="shared" si="2"/>
        <v>0</v>
      </c>
    </row>
    <row r="68" spans="12:20" x14ac:dyDescent="0.2">
      <c r="L68" s="177"/>
      <c r="M68" s="185"/>
      <c r="N68" s="246"/>
      <c r="O68" s="186"/>
      <c r="P68" s="281"/>
      <c r="Q68" s="43"/>
      <c r="S68" s="273">
        <f t="shared" si="1"/>
        <v>0.17</v>
      </c>
      <c r="T68" s="56">
        <f t="shared" si="2"/>
        <v>0</v>
      </c>
    </row>
    <row r="69" spans="12:20" x14ac:dyDescent="0.2">
      <c r="L69" s="177"/>
      <c r="M69" s="185"/>
      <c r="N69" s="246"/>
      <c r="O69" s="186"/>
      <c r="P69" s="281"/>
      <c r="Q69" s="43"/>
      <c r="S69" s="273">
        <f t="shared" si="1"/>
        <v>0.17</v>
      </c>
      <c r="T69" s="56">
        <f t="shared" si="2"/>
        <v>0</v>
      </c>
    </row>
    <row r="70" spans="12:20" x14ac:dyDescent="0.2">
      <c r="L70" s="177"/>
      <c r="M70" s="185"/>
      <c r="N70" s="246"/>
      <c r="O70" s="186"/>
      <c r="P70" s="281"/>
      <c r="Q70" s="43"/>
      <c r="S70" s="273">
        <f t="shared" si="1"/>
        <v>0.17</v>
      </c>
      <c r="T70" s="56">
        <f t="shared" si="2"/>
        <v>0</v>
      </c>
    </row>
    <row r="71" spans="12:20" x14ac:dyDescent="0.2">
      <c r="L71" s="177"/>
      <c r="M71" s="185"/>
      <c r="N71" s="246"/>
      <c r="O71" s="186"/>
      <c r="P71" s="281"/>
      <c r="Q71" s="43"/>
      <c r="S71" s="273">
        <f t="shared" si="1"/>
        <v>0.17</v>
      </c>
      <c r="T71" s="56">
        <f t="shared" si="2"/>
        <v>0</v>
      </c>
    </row>
    <row r="72" spans="12:20" x14ac:dyDescent="0.2">
      <c r="L72" s="177"/>
      <c r="M72" s="185"/>
      <c r="N72" s="246"/>
      <c r="O72" s="186"/>
      <c r="P72" s="281"/>
      <c r="Q72" s="43"/>
      <c r="S72" s="273">
        <f t="shared" si="1"/>
        <v>0.17</v>
      </c>
      <c r="T72" s="56">
        <f t="shared" si="2"/>
        <v>0</v>
      </c>
    </row>
    <row r="73" spans="12:20" x14ac:dyDescent="0.2">
      <c r="L73" s="177"/>
      <c r="M73" s="185"/>
      <c r="N73" s="246"/>
      <c r="O73" s="186"/>
      <c r="P73" s="281"/>
      <c r="Q73" s="43"/>
      <c r="S73" s="273">
        <f t="shared" si="1"/>
        <v>0.17</v>
      </c>
      <c r="T73" s="56">
        <f t="shared" si="2"/>
        <v>0</v>
      </c>
    </row>
    <row r="74" spans="12:20" x14ac:dyDescent="0.2">
      <c r="L74" s="177"/>
      <c r="M74" s="185"/>
      <c r="N74" s="246"/>
      <c r="O74" s="186"/>
      <c r="P74" s="281"/>
      <c r="Q74" s="43"/>
      <c r="S74" s="273">
        <f t="shared" si="1"/>
        <v>0.17</v>
      </c>
      <c r="T74" s="56">
        <f t="shared" si="2"/>
        <v>0</v>
      </c>
    </row>
    <row r="75" spans="12:20" x14ac:dyDescent="0.2">
      <c r="L75" s="177"/>
      <c r="M75" s="185"/>
      <c r="N75" s="246"/>
      <c r="O75" s="186"/>
      <c r="P75" s="281"/>
      <c r="Q75" s="43"/>
      <c r="S75" s="273">
        <f t="shared" ref="S75:S138" si="11">$AG$2</f>
        <v>0.17</v>
      </c>
      <c r="T75" s="56">
        <f t="shared" ref="T75:T138" si="12">IF(M75=$AC$10,N75-N75/(1+S75),0)</f>
        <v>0</v>
      </c>
    </row>
    <row r="76" spans="12:20" x14ac:dyDescent="0.2">
      <c r="L76" s="177"/>
      <c r="M76" s="185"/>
      <c r="N76" s="246"/>
      <c r="O76" s="186"/>
      <c r="P76" s="281"/>
      <c r="Q76" s="43"/>
      <c r="S76" s="273">
        <f t="shared" si="11"/>
        <v>0.17</v>
      </c>
      <c r="T76" s="56">
        <f t="shared" si="12"/>
        <v>0</v>
      </c>
    </row>
    <row r="77" spans="12:20" x14ac:dyDescent="0.2">
      <c r="L77" s="177"/>
      <c r="M77" s="185"/>
      <c r="N77" s="246"/>
      <c r="O77" s="186"/>
      <c r="P77" s="281"/>
      <c r="Q77" s="43"/>
      <c r="S77" s="273">
        <f t="shared" si="11"/>
        <v>0.17</v>
      </c>
      <c r="T77" s="56">
        <f t="shared" si="12"/>
        <v>0</v>
      </c>
    </row>
    <row r="78" spans="12:20" x14ac:dyDescent="0.2">
      <c r="L78" s="177"/>
      <c r="M78" s="185"/>
      <c r="N78" s="246"/>
      <c r="O78" s="186"/>
      <c r="P78" s="281"/>
      <c r="Q78" s="43"/>
      <c r="S78" s="273">
        <f t="shared" si="11"/>
        <v>0.17</v>
      </c>
      <c r="T78" s="56">
        <f t="shared" si="12"/>
        <v>0</v>
      </c>
    </row>
    <row r="79" spans="12:20" x14ac:dyDescent="0.2">
      <c r="L79" s="188"/>
      <c r="M79" s="185"/>
      <c r="N79" s="246"/>
      <c r="O79" s="185"/>
      <c r="P79" s="281"/>
      <c r="Q79" s="43"/>
      <c r="S79" s="273">
        <f t="shared" si="11"/>
        <v>0.17</v>
      </c>
      <c r="T79" s="56">
        <f t="shared" si="12"/>
        <v>0</v>
      </c>
    </row>
    <row r="80" spans="12:20" x14ac:dyDescent="0.2">
      <c r="L80" s="177"/>
      <c r="M80" s="185"/>
      <c r="N80" s="246"/>
      <c r="O80" s="186"/>
      <c r="P80" s="281"/>
      <c r="Q80" s="43"/>
      <c r="S80" s="273">
        <f t="shared" si="11"/>
        <v>0.17</v>
      </c>
      <c r="T80" s="56">
        <f t="shared" si="12"/>
        <v>0</v>
      </c>
    </row>
    <row r="81" spans="12:20" x14ac:dyDescent="0.2">
      <c r="L81" s="177"/>
      <c r="M81" s="185"/>
      <c r="N81" s="246"/>
      <c r="O81" s="186"/>
      <c r="P81" s="281"/>
      <c r="Q81" s="43"/>
      <c r="S81" s="273">
        <f t="shared" si="11"/>
        <v>0.17</v>
      </c>
      <c r="T81" s="56">
        <f t="shared" si="12"/>
        <v>0</v>
      </c>
    </row>
    <row r="82" spans="12:20" x14ac:dyDescent="0.2">
      <c r="L82" s="177"/>
      <c r="M82" s="185"/>
      <c r="N82" s="246"/>
      <c r="O82" s="186"/>
      <c r="P82" s="281"/>
      <c r="Q82" s="43"/>
      <c r="S82" s="273">
        <f t="shared" si="11"/>
        <v>0.17</v>
      </c>
      <c r="T82" s="56">
        <f t="shared" si="12"/>
        <v>0</v>
      </c>
    </row>
    <row r="83" spans="12:20" x14ac:dyDescent="0.2">
      <c r="L83" s="177"/>
      <c r="M83" s="185"/>
      <c r="N83" s="246"/>
      <c r="O83" s="186"/>
      <c r="P83" s="281"/>
      <c r="Q83" s="43"/>
      <c r="S83" s="273">
        <f t="shared" si="11"/>
        <v>0.17</v>
      </c>
      <c r="T83" s="56">
        <f t="shared" si="12"/>
        <v>0</v>
      </c>
    </row>
    <row r="84" spans="12:20" x14ac:dyDescent="0.2">
      <c r="L84" s="177"/>
      <c r="M84" s="185"/>
      <c r="N84" s="246"/>
      <c r="O84" s="186"/>
      <c r="P84" s="281"/>
      <c r="Q84" s="43"/>
      <c r="S84" s="273">
        <f t="shared" si="11"/>
        <v>0.17</v>
      </c>
      <c r="T84" s="56">
        <f t="shared" si="12"/>
        <v>0</v>
      </c>
    </row>
    <row r="85" spans="12:20" x14ac:dyDescent="0.2">
      <c r="L85" s="177"/>
      <c r="M85" s="185"/>
      <c r="N85" s="246"/>
      <c r="O85" s="186"/>
      <c r="P85" s="281"/>
      <c r="Q85" s="43"/>
      <c r="S85" s="273">
        <f t="shared" si="11"/>
        <v>0.17</v>
      </c>
      <c r="T85" s="56">
        <f t="shared" si="12"/>
        <v>0</v>
      </c>
    </row>
    <row r="86" spans="12:20" x14ac:dyDescent="0.2">
      <c r="L86" s="177"/>
      <c r="M86" s="185"/>
      <c r="N86" s="246"/>
      <c r="O86" s="186"/>
      <c r="P86" s="281"/>
      <c r="Q86" s="43"/>
      <c r="S86" s="273">
        <f t="shared" si="11"/>
        <v>0.17</v>
      </c>
      <c r="T86" s="56">
        <f t="shared" si="12"/>
        <v>0</v>
      </c>
    </row>
    <row r="87" spans="12:20" x14ac:dyDescent="0.2">
      <c r="L87" s="177"/>
      <c r="M87" s="185"/>
      <c r="N87" s="246"/>
      <c r="O87" s="186"/>
      <c r="P87" s="281"/>
      <c r="Q87" s="43"/>
      <c r="S87" s="273">
        <f t="shared" si="11"/>
        <v>0.17</v>
      </c>
      <c r="T87" s="56">
        <f t="shared" si="12"/>
        <v>0</v>
      </c>
    </row>
    <row r="88" spans="12:20" x14ac:dyDescent="0.2">
      <c r="L88" s="177"/>
      <c r="M88" s="185"/>
      <c r="N88" s="246"/>
      <c r="O88" s="186"/>
      <c r="P88" s="281"/>
      <c r="Q88" s="43"/>
      <c r="S88" s="273">
        <f t="shared" si="11"/>
        <v>0.17</v>
      </c>
      <c r="T88" s="56">
        <f t="shared" si="12"/>
        <v>0</v>
      </c>
    </row>
    <row r="89" spans="12:20" x14ac:dyDescent="0.2">
      <c r="L89" s="177"/>
      <c r="M89" s="185"/>
      <c r="N89" s="246"/>
      <c r="O89" s="186"/>
      <c r="P89" s="281"/>
      <c r="Q89" s="43"/>
      <c r="S89" s="273">
        <f t="shared" si="11"/>
        <v>0.17</v>
      </c>
      <c r="T89" s="56">
        <f t="shared" si="12"/>
        <v>0</v>
      </c>
    </row>
    <row r="90" spans="12:20" x14ac:dyDescent="0.2">
      <c r="L90" s="177"/>
      <c r="M90" s="185"/>
      <c r="N90" s="246"/>
      <c r="O90" s="186"/>
      <c r="P90" s="281"/>
      <c r="Q90" s="43"/>
      <c r="S90" s="273">
        <f t="shared" si="11"/>
        <v>0.17</v>
      </c>
      <c r="T90" s="56">
        <f t="shared" si="12"/>
        <v>0</v>
      </c>
    </row>
    <row r="91" spans="12:20" x14ac:dyDescent="0.2">
      <c r="L91" s="177"/>
      <c r="M91" s="185"/>
      <c r="N91" s="246"/>
      <c r="O91" s="186"/>
      <c r="P91" s="281"/>
      <c r="Q91" s="43"/>
      <c r="S91" s="273">
        <f t="shared" si="11"/>
        <v>0.17</v>
      </c>
      <c r="T91" s="56">
        <f t="shared" si="12"/>
        <v>0</v>
      </c>
    </row>
    <row r="92" spans="12:20" x14ac:dyDescent="0.2">
      <c r="L92" s="177"/>
      <c r="M92" s="185"/>
      <c r="N92" s="246"/>
      <c r="O92" s="186"/>
      <c r="P92" s="281"/>
      <c r="Q92" s="43"/>
      <c r="S92" s="273">
        <f t="shared" si="11"/>
        <v>0.17</v>
      </c>
      <c r="T92" s="56">
        <f t="shared" si="12"/>
        <v>0</v>
      </c>
    </row>
    <row r="93" spans="12:20" x14ac:dyDescent="0.2">
      <c r="L93" s="177"/>
      <c r="M93" s="185"/>
      <c r="N93" s="246"/>
      <c r="O93" s="186"/>
      <c r="P93" s="281"/>
      <c r="Q93" s="43"/>
      <c r="S93" s="273">
        <f t="shared" si="11"/>
        <v>0.17</v>
      </c>
      <c r="T93" s="56">
        <f t="shared" si="12"/>
        <v>0</v>
      </c>
    </row>
    <row r="94" spans="12:20" x14ac:dyDescent="0.2">
      <c r="L94" s="177"/>
      <c r="M94" s="185"/>
      <c r="N94" s="246"/>
      <c r="O94" s="186"/>
      <c r="P94" s="281"/>
      <c r="Q94" s="43"/>
      <c r="S94" s="273">
        <f t="shared" si="11"/>
        <v>0.17</v>
      </c>
      <c r="T94" s="56">
        <f t="shared" si="12"/>
        <v>0</v>
      </c>
    </row>
    <row r="95" spans="12:20" x14ac:dyDescent="0.2">
      <c r="L95" s="177"/>
      <c r="M95" s="185"/>
      <c r="N95" s="246"/>
      <c r="O95" s="186"/>
      <c r="P95" s="281"/>
      <c r="Q95" s="43"/>
      <c r="S95" s="273">
        <f t="shared" si="11"/>
        <v>0.17</v>
      </c>
      <c r="T95" s="56">
        <f t="shared" si="12"/>
        <v>0</v>
      </c>
    </row>
    <row r="96" spans="12:20" x14ac:dyDescent="0.2">
      <c r="L96" s="177"/>
      <c r="M96" s="185"/>
      <c r="N96" s="246"/>
      <c r="O96" s="186"/>
      <c r="P96" s="281"/>
      <c r="Q96" s="43"/>
      <c r="S96" s="273">
        <f t="shared" si="11"/>
        <v>0.17</v>
      </c>
      <c r="T96" s="56">
        <f t="shared" si="12"/>
        <v>0</v>
      </c>
    </row>
    <row r="97" spans="12:20" x14ac:dyDescent="0.2">
      <c r="L97" s="177"/>
      <c r="M97" s="185"/>
      <c r="N97" s="246"/>
      <c r="O97" s="186"/>
      <c r="P97" s="281"/>
      <c r="Q97" s="43"/>
      <c r="S97" s="273">
        <f t="shared" si="11"/>
        <v>0.17</v>
      </c>
      <c r="T97" s="56">
        <f t="shared" si="12"/>
        <v>0</v>
      </c>
    </row>
    <row r="98" spans="12:20" x14ac:dyDescent="0.2">
      <c r="L98" s="177"/>
      <c r="M98" s="185"/>
      <c r="N98" s="246"/>
      <c r="O98" s="186"/>
      <c r="P98" s="281"/>
      <c r="Q98" s="43"/>
      <c r="S98" s="273">
        <f t="shared" si="11"/>
        <v>0.17</v>
      </c>
      <c r="T98" s="56">
        <f t="shared" si="12"/>
        <v>0</v>
      </c>
    </row>
    <row r="99" spans="12:20" x14ac:dyDescent="0.2">
      <c r="L99" s="177"/>
      <c r="M99" s="185"/>
      <c r="N99" s="246"/>
      <c r="O99" s="186"/>
      <c r="P99" s="281"/>
      <c r="Q99" s="43"/>
      <c r="S99" s="273">
        <f t="shared" si="11"/>
        <v>0.17</v>
      </c>
      <c r="T99" s="56">
        <f t="shared" si="12"/>
        <v>0</v>
      </c>
    </row>
    <row r="100" spans="12:20" x14ac:dyDescent="0.2">
      <c r="L100" s="177"/>
      <c r="M100" s="185"/>
      <c r="N100" s="246"/>
      <c r="O100" s="186"/>
      <c r="P100" s="281"/>
      <c r="Q100" s="43"/>
      <c r="S100" s="273">
        <f t="shared" si="11"/>
        <v>0.17</v>
      </c>
      <c r="T100" s="56">
        <f t="shared" si="12"/>
        <v>0</v>
      </c>
    </row>
    <row r="101" spans="12:20" x14ac:dyDescent="0.2">
      <c r="L101" s="177"/>
      <c r="M101" s="185"/>
      <c r="N101" s="246"/>
      <c r="O101" s="186"/>
      <c r="P101" s="281"/>
      <c r="Q101" s="43"/>
      <c r="S101" s="273">
        <f t="shared" si="11"/>
        <v>0.17</v>
      </c>
      <c r="T101" s="56">
        <f t="shared" si="12"/>
        <v>0</v>
      </c>
    </row>
    <row r="102" spans="12:20" x14ac:dyDescent="0.2">
      <c r="L102" s="177"/>
      <c r="M102" s="185"/>
      <c r="N102" s="246"/>
      <c r="O102" s="186"/>
      <c r="P102" s="281"/>
      <c r="Q102" s="43"/>
      <c r="S102" s="273">
        <f t="shared" si="11"/>
        <v>0.17</v>
      </c>
      <c r="T102" s="56">
        <f t="shared" si="12"/>
        <v>0</v>
      </c>
    </row>
    <row r="103" spans="12:20" x14ac:dyDescent="0.2">
      <c r="L103" s="177"/>
      <c r="M103" s="185"/>
      <c r="N103" s="246"/>
      <c r="O103" s="186"/>
      <c r="P103" s="281"/>
      <c r="Q103" s="43"/>
      <c r="S103" s="273">
        <f t="shared" si="11"/>
        <v>0.17</v>
      </c>
      <c r="T103" s="56">
        <f t="shared" si="12"/>
        <v>0</v>
      </c>
    </row>
    <row r="104" spans="12:20" x14ac:dyDescent="0.2">
      <c r="L104" s="177"/>
      <c r="M104" s="185"/>
      <c r="N104" s="246"/>
      <c r="O104" s="186"/>
      <c r="P104" s="281"/>
      <c r="Q104" s="43"/>
      <c r="S104" s="273">
        <f t="shared" si="11"/>
        <v>0.17</v>
      </c>
      <c r="T104" s="56">
        <f t="shared" si="12"/>
        <v>0</v>
      </c>
    </row>
    <row r="105" spans="12:20" x14ac:dyDescent="0.2">
      <c r="L105" s="177"/>
      <c r="M105" s="185"/>
      <c r="N105" s="246"/>
      <c r="O105" s="186"/>
      <c r="P105" s="281"/>
      <c r="Q105" s="43"/>
      <c r="S105" s="273">
        <f t="shared" si="11"/>
        <v>0.17</v>
      </c>
      <c r="T105" s="56">
        <f t="shared" si="12"/>
        <v>0</v>
      </c>
    </row>
    <row r="106" spans="12:20" x14ac:dyDescent="0.2">
      <c r="L106" s="177"/>
      <c r="M106" s="185"/>
      <c r="N106" s="246"/>
      <c r="O106" s="186"/>
      <c r="P106" s="281"/>
      <c r="Q106" s="43"/>
      <c r="S106" s="273">
        <f t="shared" si="11"/>
        <v>0.17</v>
      </c>
      <c r="T106" s="56">
        <f t="shared" si="12"/>
        <v>0</v>
      </c>
    </row>
    <row r="107" spans="12:20" x14ac:dyDescent="0.2">
      <c r="L107" s="177"/>
      <c r="M107" s="185"/>
      <c r="N107" s="246"/>
      <c r="O107" s="186"/>
      <c r="P107" s="281"/>
      <c r="Q107" s="43"/>
      <c r="S107" s="273">
        <f t="shared" si="11"/>
        <v>0.17</v>
      </c>
      <c r="T107" s="56">
        <f t="shared" si="12"/>
        <v>0</v>
      </c>
    </row>
    <row r="108" spans="12:20" x14ac:dyDescent="0.2">
      <c r="L108" s="177"/>
      <c r="M108" s="185"/>
      <c r="N108" s="246"/>
      <c r="O108" s="186"/>
      <c r="P108" s="281"/>
      <c r="Q108" s="43"/>
      <c r="S108" s="273">
        <f t="shared" si="11"/>
        <v>0.17</v>
      </c>
      <c r="T108" s="56">
        <f t="shared" si="12"/>
        <v>0</v>
      </c>
    </row>
    <row r="109" spans="12:20" x14ac:dyDescent="0.2">
      <c r="L109" s="177"/>
      <c r="M109" s="185"/>
      <c r="N109" s="246"/>
      <c r="O109" s="186"/>
      <c r="P109" s="281"/>
      <c r="Q109" s="43"/>
      <c r="S109" s="273">
        <f t="shared" si="11"/>
        <v>0.17</v>
      </c>
      <c r="T109" s="56">
        <f t="shared" si="12"/>
        <v>0</v>
      </c>
    </row>
    <row r="110" spans="12:20" x14ac:dyDescent="0.2">
      <c r="L110" s="177"/>
      <c r="M110" s="185"/>
      <c r="N110" s="246"/>
      <c r="O110" s="186"/>
      <c r="P110" s="281"/>
      <c r="Q110" s="43"/>
      <c r="S110" s="273">
        <f t="shared" si="11"/>
        <v>0.17</v>
      </c>
      <c r="T110" s="56">
        <f t="shared" si="12"/>
        <v>0</v>
      </c>
    </row>
    <row r="111" spans="12:20" x14ac:dyDescent="0.2">
      <c r="L111" s="177"/>
      <c r="M111" s="185"/>
      <c r="N111" s="246"/>
      <c r="O111" s="186"/>
      <c r="P111" s="281"/>
      <c r="Q111" s="43"/>
      <c r="S111" s="273">
        <f t="shared" si="11"/>
        <v>0.17</v>
      </c>
      <c r="T111" s="56">
        <f t="shared" si="12"/>
        <v>0</v>
      </c>
    </row>
    <row r="112" spans="12:20" x14ac:dyDescent="0.2">
      <c r="L112" s="177"/>
      <c r="M112" s="185"/>
      <c r="N112" s="246"/>
      <c r="O112" s="186"/>
      <c r="P112" s="281"/>
      <c r="Q112" s="43"/>
      <c r="S112" s="273">
        <f t="shared" si="11"/>
        <v>0.17</v>
      </c>
      <c r="T112" s="56">
        <f t="shared" si="12"/>
        <v>0</v>
      </c>
    </row>
    <row r="113" spans="12:20" x14ac:dyDescent="0.2">
      <c r="L113" s="188"/>
      <c r="M113" s="185"/>
      <c r="N113" s="246"/>
      <c r="O113" s="185"/>
      <c r="P113" s="281"/>
      <c r="Q113" s="43"/>
      <c r="S113" s="273">
        <f t="shared" si="11"/>
        <v>0.17</v>
      </c>
      <c r="T113" s="56">
        <f t="shared" si="12"/>
        <v>0</v>
      </c>
    </row>
    <row r="114" spans="12:20" x14ac:dyDescent="0.2">
      <c r="L114" s="177"/>
      <c r="M114" s="185"/>
      <c r="N114" s="246"/>
      <c r="O114" s="186"/>
      <c r="P114" s="281"/>
      <c r="Q114" s="43"/>
      <c r="S114" s="273">
        <f t="shared" si="11"/>
        <v>0.17</v>
      </c>
      <c r="T114" s="56">
        <f t="shared" si="12"/>
        <v>0</v>
      </c>
    </row>
    <row r="115" spans="12:20" x14ac:dyDescent="0.2">
      <c r="L115" s="177"/>
      <c r="M115" s="185"/>
      <c r="N115" s="246"/>
      <c r="O115" s="186"/>
      <c r="P115" s="281"/>
      <c r="Q115" s="43"/>
      <c r="S115" s="273">
        <f t="shared" si="11"/>
        <v>0.17</v>
      </c>
      <c r="T115" s="56">
        <f t="shared" si="12"/>
        <v>0</v>
      </c>
    </row>
    <row r="116" spans="12:20" x14ac:dyDescent="0.2">
      <c r="L116" s="177"/>
      <c r="M116" s="185"/>
      <c r="N116" s="246"/>
      <c r="O116" s="186"/>
      <c r="P116" s="281"/>
      <c r="Q116" s="43"/>
      <c r="S116" s="273">
        <f t="shared" si="11"/>
        <v>0.17</v>
      </c>
      <c r="T116" s="56">
        <f t="shared" si="12"/>
        <v>0</v>
      </c>
    </row>
    <row r="117" spans="12:20" x14ac:dyDescent="0.2">
      <c r="L117" s="177"/>
      <c r="M117" s="185"/>
      <c r="N117" s="246"/>
      <c r="O117" s="186"/>
      <c r="P117" s="281"/>
      <c r="Q117" s="43"/>
      <c r="S117" s="273">
        <f t="shared" si="11"/>
        <v>0.17</v>
      </c>
      <c r="T117" s="56">
        <f t="shared" si="12"/>
        <v>0</v>
      </c>
    </row>
    <row r="118" spans="12:20" x14ac:dyDescent="0.2">
      <c r="L118" s="177"/>
      <c r="M118" s="185"/>
      <c r="N118" s="246"/>
      <c r="O118" s="186"/>
      <c r="P118" s="281"/>
      <c r="Q118" s="43"/>
      <c r="S118" s="273">
        <f t="shared" si="11"/>
        <v>0.17</v>
      </c>
      <c r="T118" s="56">
        <f t="shared" si="12"/>
        <v>0</v>
      </c>
    </row>
    <row r="119" spans="12:20" x14ac:dyDescent="0.2">
      <c r="L119" s="177"/>
      <c r="M119" s="185"/>
      <c r="N119" s="246"/>
      <c r="O119" s="186"/>
      <c r="P119" s="281"/>
      <c r="Q119" s="43"/>
      <c r="S119" s="273">
        <f t="shared" si="11"/>
        <v>0.17</v>
      </c>
      <c r="T119" s="56">
        <f t="shared" si="12"/>
        <v>0</v>
      </c>
    </row>
    <row r="120" spans="12:20" x14ac:dyDescent="0.2">
      <c r="L120" s="177"/>
      <c r="M120" s="185"/>
      <c r="N120" s="246"/>
      <c r="O120" s="186"/>
      <c r="P120" s="281"/>
      <c r="Q120" s="43"/>
      <c r="S120" s="273">
        <f t="shared" si="11"/>
        <v>0.17</v>
      </c>
      <c r="T120" s="56">
        <f t="shared" si="12"/>
        <v>0</v>
      </c>
    </row>
    <row r="121" spans="12:20" x14ac:dyDescent="0.2">
      <c r="L121" s="177"/>
      <c r="M121" s="185"/>
      <c r="N121" s="246"/>
      <c r="O121" s="186"/>
      <c r="P121" s="281"/>
      <c r="Q121" s="43"/>
      <c r="S121" s="273">
        <f t="shared" si="11"/>
        <v>0.17</v>
      </c>
      <c r="T121" s="56">
        <f t="shared" si="12"/>
        <v>0</v>
      </c>
    </row>
    <row r="122" spans="12:20" x14ac:dyDescent="0.2">
      <c r="L122" s="177"/>
      <c r="M122" s="185"/>
      <c r="N122" s="246"/>
      <c r="O122" s="186"/>
      <c r="P122" s="281"/>
      <c r="Q122" s="43"/>
      <c r="S122" s="273">
        <f t="shared" si="11"/>
        <v>0.17</v>
      </c>
      <c r="T122" s="56">
        <f t="shared" si="12"/>
        <v>0</v>
      </c>
    </row>
    <row r="123" spans="12:20" x14ac:dyDescent="0.2">
      <c r="L123" s="177"/>
      <c r="M123" s="185"/>
      <c r="N123" s="246"/>
      <c r="O123" s="186"/>
      <c r="P123" s="281"/>
      <c r="Q123" s="43"/>
      <c r="S123" s="273">
        <f t="shared" si="11"/>
        <v>0.17</v>
      </c>
      <c r="T123" s="56">
        <f t="shared" si="12"/>
        <v>0</v>
      </c>
    </row>
    <row r="124" spans="12:20" x14ac:dyDescent="0.2">
      <c r="L124" s="177"/>
      <c r="M124" s="185"/>
      <c r="N124" s="246"/>
      <c r="O124" s="186"/>
      <c r="P124" s="281"/>
      <c r="Q124" s="43"/>
      <c r="S124" s="273">
        <f t="shared" si="11"/>
        <v>0.17</v>
      </c>
      <c r="T124" s="56">
        <f t="shared" si="12"/>
        <v>0</v>
      </c>
    </row>
    <row r="125" spans="12:20" x14ac:dyDescent="0.2">
      <c r="L125" s="177"/>
      <c r="M125" s="185"/>
      <c r="N125" s="246"/>
      <c r="O125" s="186"/>
      <c r="P125" s="281"/>
      <c r="Q125" s="43"/>
      <c r="S125" s="273">
        <f t="shared" si="11"/>
        <v>0.17</v>
      </c>
      <c r="T125" s="56">
        <f t="shared" si="12"/>
        <v>0</v>
      </c>
    </row>
    <row r="126" spans="12:20" x14ac:dyDescent="0.2">
      <c r="L126" s="177"/>
      <c r="M126" s="185"/>
      <c r="N126" s="246"/>
      <c r="O126" s="186"/>
      <c r="P126" s="281"/>
      <c r="Q126" s="43"/>
      <c r="S126" s="273">
        <f t="shared" si="11"/>
        <v>0.17</v>
      </c>
      <c r="T126" s="56">
        <f t="shared" si="12"/>
        <v>0</v>
      </c>
    </row>
    <row r="127" spans="12:20" x14ac:dyDescent="0.2">
      <c r="L127" s="177"/>
      <c r="M127" s="185"/>
      <c r="N127" s="246"/>
      <c r="O127" s="186"/>
      <c r="P127" s="281"/>
      <c r="Q127" s="43"/>
      <c r="S127" s="273">
        <f t="shared" si="11"/>
        <v>0.17</v>
      </c>
      <c r="T127" s="56">
        <f t="shared" si="12"/>
        <v>0</v>
      </c>
    </row>
    <row r="128" spans="12:20" x14ac:dyDescent="0.2">
      <c r="L128" s="177"/>
      <c r="M128" s="185"/>
      <c r="N128" s="246"/>
      <c r="O128" s="186"/>
      <c r="P128" s="281"/>
      <c r="Q128" s="43"/>
      <c r="S128" s="273">
        <f t="shared" si="11"/>
        <v>0.17</v>
      </c>
      <c r="T128" s="56">
        <f t="shared" si="12"/>
        <v>0</v>
      </c>
    </row>
    <row r="129" spans="12:20" x14ac:dyDescent="0.2">
      <c r="L129" s="177"/>
      <c r="M129" s="185"/>
      <c r="N129" s="246"/>
      <c r="O129" s="186"/>
      <c r="P129" s="281"/>
      <c r="Q129" s="43"/>
      <c r="S129" s="273">
        <f t="shared" si="11"/>
        <v>0.17</v>
      </c>
      <c r="T129" s="56">
        <f t="shared" si="12"/>
        <v>0</v>
      </c>
    </row>
    <row r="130" spans="12:20" x14ac:dyDescent="0.2">
      <c r="L130" s="177"/>
      <c r="M130" s="185"/>
      <c r="N130" s="246"/>
      <c r="O130" s="186"/>
      <c r="P130" s="281"/>
      <c r="Q130" s="43"/>
      <c r="S130" s="273">
        <f t="shared" si="11"/>
        <v>0.17</v>
      </c>
      <c r="T130" s="56">
        <f t="shared" si="12"/>
        <v>0</v>
      </c>
    </row>
    <row r="131" spans="12:20" x14ac:dyDescent="0.2">
      <c r="L131" s="177"/>
      <c r="M131" s="185"/>
      <c r="N131" s="246"/>
      <c r="O131" s="186"/>
      <c r="P131" s="281"/>
      <c r="Q131" s="43"/>
      <c r="S131" s="273">
        <f t="shared" si="11"/>
        <v>0.17</v>
      </c>
      <c r="T131" s="56">
        <f t="shared" si="12"/>
        <v>0</v>
      </c>
    </row>
    <row r="132" spans="12:20" x14ac:dyDescent="0.2">
      <c r="L132" s="177"/>
      <c r="M132" s="185"/>
      <c r="N132" s="246"/>
      <c r="O132" s="186"/>
      <c r="P132" s="281"/>
      <c r="Q132" s="43"/>
      <c r="S132" s="273">
        <f t="shared" si="11"/>
        <v>0.17</v>
      </c>
      <c r="T132" s="56">
        <f t="shared" si="12"/>
        <v>0</v>
      </c>
    </row>
    <row r="133" spans="12:20" x14ac:dyDescent="0.2">
      <c r="L133" s="177"/>
      <c r="M133" s="185"/>
      <c r="N133" s="246"/>
      <c r="O133" s="186"/>
      <c r="P133" s="281"/>
      <c r="Q133" s="43"/>
      <c r="S133" s="273">
        <f t="shared" si="11"/>
        <v>0.17</v>
      </c>
      <c r="T133" s="56">
        <f t="shared" si="12"/>
        <v>0</v>
      </c>
    </row>
    <row r="134" spans="12:20" x14ac:dyDescent="0.2">
      <c r="L134" s="177"/>
      <c r="M134" s="185"/>
      <c r="N134" s="246"/>
      <c r="O134" s="186"/>
      <c r="P134" s="281"/>
      <c r="Q134" s="43"/>
      <c r="S134" s="273">
        <f t="shared" si="11"/>
        <v>0.17</v>
      </c>
      <c r="T134" s="56">
        <f t="shared" si="12"/>
        <v>0</v>
      </c>
    </row>
    <row r="135" spans="12:20" x14ac:dyDescent="0.2">
      <c r="L135" s="177"/>
      <c r="M135" s="185"/>
      <c r="N135" s="246"/>
      <c r="O135" s="186"/>
      <c r="P135" s="281"/>
      <c r="Q135" s="43"/>
      <c r="S135" s="273">
        <f t="shared" si="11"/>
        <v>0.17</v>
      </c>
      <c r="T135" s="56">
        <f t="shared" si="12"/>
        <v>0</v>
      </c>
    </row>
    <row r="136" spans="12:20" x14ac:dyDescent="0.2">
      <c r="L136" s="177"/>
      <c r="M136" s="185"/>
      <c r="N136" s="246"/>
      <c r="O136" s="186"/>
      <c r="P136" s="281"/>
      <c r="Q136" s="43"/>
      <c r="S136" s="273">
        <f t="shared" si="11"/>
        <v>0.17</v>
      </c>
      <c r="T136" s="56">
        <f t="shared" si="12"/>
        <v>0</v>
      </c>
    </row>
    <row r="137" spans="12:20" x14ac:dyDescent="0.2">
      <c r="L137" s="177"/>
      <c r="M137" s="185"/>
      <c r="N137" s="246"/>
      <c r="O137" s="186"/>
      <c r="P137" s="281"/>
      <c r="Q137" s="43"/>
      <c r="S137" s="273">
        <f t="shared" si="11"/>
        <v>0.17</v>
      </c>
      <c r="T137" s="56">
        <f t="shared" si="12"/>
        <v>0</v>
      </c>
    </row>
    <row r="138" spans="12:20" x14ac:dyDescent="0.2">
      <c r="L138" s="177"/>
      <c r="M138" s="185"/>
      <c r="N138" s="246"/>
      <c r="O138" s="186"/>
      <c r="P138" s="281"/>
      <c r="Q138" s="43"/>
      <c r="S138" s="273">
        <f t="shared" si="11"/>
        <v>0.17</v>
      </c>
      <c r="T138" s="56">
        <f t="shared" si="12"/>
        <v>0</v>
      </c>
    </row>
    <row r="139" spans="12:20" x14ac:dyDescent="0.2">
      <c r="L139" s="177"/>
      <c r="M139" s="185"/>
      <c r="N139" s="246"/>
      <c r="O139" s="186"/>
      <c r="P139" s="281"/>
      <c r="Q139" s="43"/>
      <c r="S139" s="273">
        <f t="shared" ref="S139:S202" si="13">$AG$2</f>
        <v>0.17</v>
      </c>
      <c r="T139" s="56">
        <f t="shared" ref="T139:T202" si="14">IF(M139=$AC$10,N139-N139/(1+S139),0)</f>
        <v>0</v>
      </c>
    </row>
    <row r="140" spans="12:20" x14ac:dyDescent="0.2">
      <c r="L140" s="177"/>
      <c r="M140" s="185"/>
      <c r="N140" s="246"/>
      <c r="O140" s="186"/>
      <c r="P140" s="281"/>
      <c r="Q140" s="43"/>
      <c r="S140" s="273">
        <f t="shared" si="13"/>
        <v>0.17</v>
      </c>
      <c r="T140" s="56">
        <f t="shared" si="14"/>
        <v>0</v>
      </c>
    </row>
    <row r="141" spans="12:20" x14ac:dyDescent="0.2">
      <c r="L141" s="177"/>
      <c r="M141" s="185"/>
      <c r="N141" s="246"/>
      <c r="O141" s="186"/>
      <c r="P141" s="281"/>
      <c r="Q141" s="43"/>
      <c r="S141" s="273">
        <f t="shared" si="13"/>
        <v>0.17</v>
      </c>
      <c r="T141" s="56">
        <f t="shared" si="14"/>
        <v>0</v>
      </c>
    </row>
    <row r="142" spans="12:20" x14ac:dyDescent="0.2">
      <c r="L142" s="177"/>
      <c r="M142" s="185"/>
      <c r="N142" s="246"/>
      <c r="O142" s="186"/>
      <c r="P142" s="281"/>
      <c r="Q142" s="43"/>
      <c r="S142" s="273">
        <f t="shared" si="13"/>
        <v>0.17</v>
      </c>
      <c r="T142" s="56">
        <f t="shared" si="14"/>
        <v>0</v>
      </c>
    </row>
    <row r="143" spans="12:20" x14ac:dyDescent="0.2">
      <c r="L143" s="177"/>
      <c r="M143" s="185"/>
      <c r="N143" s="246"/>
      <c r="O143" s="186"/>
      <c r="P143" s="281"/>
      <c r="Q143" s="43"/>
      <c r="S143" s="273">
        <f t="shared" si="13"/>
        <v>0.17</v>
      </c>
      <c r="T143" s="56">
        <f t="shared" si="14"/>
        <v>0</v>
      </c>
    </row>
    <row r="144" spans="12:20" x14ac:dyDescent="0.2">
      <c r="L144" s="177"/>
      <c r="M144" s="185"/>
      <c r="N144" s="246"/>
      <c r="O144" s="186"/>
      <c r="P144" s="281"/>
      <c r="Q144" s="43"/>
      <c r="S144" s="273">
        <f t="shared" si="13"/>
        <v>0.17</v>
      </c>
      <c r="T144" s="56">
        <f t="shared" si="14"/>
        <v>0</v>
      </c>
    </row>
    <row r="145" spans="12:20" x14ac:dyDescent="0.2">
      <c r="L145" s="177"/>
      <c r="M145" s="185"/>
      <c r="N145" s="246"/>
      <c r="O145" s="186"/>
      <c r="P145" s="281"/>
      <c r="Q145" s="43"/>
      <c r="S145" s="273">
        <f t="shared" si="13"/>
        <v>0.17</v>
      </c>
      <c r="T145" s="56">
        <f t="shared" si="14"/>
        <v>0</v>
      </c>
    </row>
    <row r="146" spans="12:20" x14ac:dyDescent="0.2">
      <c r="L146" s="188"/>
      <c r="M146" s="185"/>
      <c r="N146" s="246"/>
      <c r="O146" s="185"/>
      <c r="P146" s="281"/>
      <c r="Q146" s="43"/>
      <c r="S146" s="273">
        <f t="shared" si="13"/>
        <v>0.17</v>
      </c>
      <c r="T146" s="56">
        <f t="shared" si="14"/>
        <v>0</v>
      </c>
    </row>
    <row r="147" spans="12:20" x14ac:dyDescent="0.2">
      <c r="L147" s="177"/>
      <c r="M147" s="185"/>
      <c r="N147" s="246"/>
      <c r="O147" s="186"/>
      <c r="P147" s="281"/>
      <c r="Q147" s="43"/>
      <c r="S147" s="273">
        <f t="shared" si="13"/>
        <v>0.17</v>
      </c>
      <c r="T147" s="56">
        <f t="shared" si="14"/>
        <v>0</v>
      </c>
    </row>
    <row r="148" spans="12:20" x14ac:dyDescent="0.2">
      <c r="L148" s="177"/>
      <c r="M148" s="185"/>
      <c r="N148" s="246"/>
      <c r="O148" s="186"/>
      <c r="P148" s="281"/>
      <c r="Q148" s="43"/>
      <c r="S148" s="273">
        <f t="shared" si="13"/>
        <v>0.17</v>
      </c>
      <c r="T148" s="56">
        <f t="shared" si="14"/>
        <v>0</v>
      </c>
    </row>
    <row r="149" spans="12:20" x14ac:dyDescent="0.2">
      <c r="L149" s="177"/>
      <c r="M149" s="185"/>
      <c r="N149" s="246"/>
      <c r="O149" s="186"/>
      <c r="P149" s="281"/>
      <c r="Q149" s="43"/>
      <c r="S149" s="273">
        <f t="shared" si="13"/>
        <v>0.17</v>
      </c>
      <c r="T149" s="56">
        <f t="shared" si="14"/>
        <v>0</v>
      </c>
    </row>
    <row r="150" spans="12:20" x14ac:dyDescent="0.2">
      <c r="L150" s="177"/>
      <c r="M150" s="185"/>
      <c r="N150" s="246"/>
      <c r="O150" s="186"/>
      <c r="P150" s="281"/>
      <c r="Q150" s="43"/>
      <c r="S150" s="273">
        <f t="shared" si="13"/>
        <v>0.17</v>
      </c>
      <c r="T150" s="56">
        <f t="shared" si="14"/>
        <v>0</v>
      </c>
    </row>
    <row r="151" spans="12:20" x14ac:dyDescent="0.2">
      <c r="L151" s="177"/>
      <c r="M151" s="185"/>
      <c r="N151" s="246"/>
      <c r="O151" s="186"/>
      <c r="P151" s="281"/>
      <c r="Q151" s="43"/>
      <c r="S151" s="273">
        <f t="shared" si="13"/>
        <v>0.17</v>
      </c>
      <c r="T151" s="56">
        <f t="shared" si="14"/>
        <v>0</v>
      </c>
    </row>
    <row r="152" spans="12:20" x14ac:dyDescent="0.2">
      <c r="L152" s="177"/>
      <c r="M152" s="185"/>
      <c r="N152" s="246"/>
      <c r="O152" s="186"/>
      <c r="P152" s="281"/>
      <c r="Q152" s="43"/>
      <c r="S152" s="273">
        <f t="shared" si="13"/>
        <v>0.17</v>
      </c>
      <c r="T152" s="56">
        <f t="shared" si="14"/>
        <v>0</v>
      </c>
    </row>
    <row r="153" spans="12:20" x14ac:dyDescent="0.2">
      <c r="L153" s="177"/>
      <c r="M153" s="185"/>
      <c r="N153" s="246"/>
      <c r="O153" s="186"/>
      <c r="P153" s="281"/>
      <c r="Q153" s="43"/>
      <c r="S153" s="273">
        <f t="shared" si="13"/>
        <v>0.17</v>
      </c>
      <c r="T153" s="56">
        <f t="shared" si="14"/>
        <v>0</v>
      </c>
    </row>
    <row r="154" spans="12:20" x14ac:dyDescent="0.2">
      <c r="L154" s="177"/>
      <c r="M154" s="185"/>
      <c r="N154" s="246"/>
      <c r="O154" s="186"/>
      <c r="P154" s="281"/>
      <c r="Q154" s="43"/>
      <c r="S154" s="273">
        <f t="shared" si="13"/>
        <v>0.17</v>
      </c>
      <c r="T154" s="56">
        <f t="shared" si="14"/>
        <v>0</v>
      </c>
    </row>
    <row r="155" spans="12:20" x14ac:dyDescent="0.2">
      <c r="L155" s="177"/>
      <c r="M155" s="185"/>
      <c r="N155" s="246"/>
      <c r="O155" s="186"/>
      <c r="P155" s="281"/>
      <c r="Q155" s="43"/>
      <c r="S155" s="273">
        <f t="shared" si="13"/>
        <v>0.17</v>
      </c>
      <c r="T155" s="56">
        <f t="shared" si="14"/>
        <v>0</v>
      </c>
    </row>
    <row r="156" spans="12:20" x14ac:dyDescent="0.2">
      <c r="L156" s="177"/>
      <c r="M156" s="185"/>
      <c r="N156" s="246"/>
      <c r="O156" s="186"/>
      <c r="P156" s="281"/>
      <c r="Q156" s="43"/>
      <c r="S156" s="273">
        <f t="shared" si="13"/>
        <v>0.17</v>
      </c>
      <c r="T156" s="56">
        <f t="shared" si="14"/>
        <v>0</v>
      </c>
    </row>
    <row r="157" spans="12:20" x14ac:dyDescent="0.2">
      <c r="L157" s="177"/>
      <c r="M157" s="185"/>
      <c r="N157" s="246"/>
      <c r="O157" s="186"/>
      <c r="P157" s="281"/>
      <c r="Q157" s="43"/>
      <c r="S157" s="273">
        <f t="shared" si="13"/>
        <v>0.17</v>
      </c>
      <c r="T157" s="56">
        <f t="shared" si="14"/>
        <v>0</v>
      </c>
    </row>
    <row r="158" spans="12:20" x14ac:dyDescent="0.2">
      <c r="L158" s="177"/>
      <c r="M158" s="185"/>
      <c r="N158" s="246"/>
      <c r="O158" s="186"/>
      <c r="P158" s="281"/>
      <c r="Q158" s="43"/>
      <c r="S158" s="273">
        <f t="shared" si="13"/>
        <v>0.17</v>
      </c>
      <c r="T158" s="56">
        <f t="shared" si="14"/>
        <v>0</v>
      </c>
    </row>
    <row r="159" spans="12:20" x14ac:dyDescent="0.2">
      <c r="L159" s="177"/>
      <c r="M159" s="185"/>
      <c r="N159" s="246"/>
      <c r="O159" s="186"/>
      <c r="P159" s="281"/>
      <c r="Q159" s="43"/>
      <c r="S159" s="273">
        <f t="shared" si="13"/>
        <v>0.17</v>
      </c>
      <c r="T159" s="56">
        <f t="shared" si="14"/>
        <v>0</v>
      </c>
    </row>
    <row r="160" spans="12:20" x14ac:dyDescent="0.2">
      <c r="L160" s="177"/>
      <c r="M160" s="185"/>
      <c r="N160" s="246"/>
      <c r="O160" s="186"/>
      <c r="P160" s="281"/>
      <c r="Q160" s="43"/>
      <c r="S160" s="273">
        <f t="shared" si="13"/>
        <v>0.17</v>
      </c>
      <c r="T160" s="56">
        <f t="shared" si="14"/>
        <v>0</v>
      </c>
    </row>
    <row r="161" spans="12:20" x14ac:dyDescent="0.2">
      <c r="L161" s="177"/>
      <c r="M161" s="185"/>
      <c r="N161" s="246"/>
      <c r="O161" s="186"/>
      <c r="P161" s="281"/>
      <c r="Q161" s="43"/>
      <c r="S161" s="273">
        <f t="shared" si="13"/>
        <v>0.17</v>
      </c>
      <c r="T161" s="56">
        <f t="shared" si="14"/>
        <v>0</v>
      </c>
    </row>
    <row r="162" spans="12:20" x14ac:dyDescent="0.2">
      <c r="L162" s="177"/>
      <c r="M162" s="185"/>
      <c r="N162" s="246"/>
      <c r="O162" s="186"/>
      <c r="P162" s="281"/>
      <c r="Q162" s="43"/>
      <c r="S162" s="273">
        <f t="shared" si="13"/>
        <v>0.17</v>
      </c>
      <c r="T162" s="56">
        <f t="shared" si="14"/>
        <v>0</v>
      </c>
    </row>
    <row r="163" spans="12:20" x14ac:dyDescent="0.2">
      <c r="L163" s="177"/>
      <c r="M163" s="185"/>
      <c r="N163" s="246"/>
      <c r="O163" s="186"/>
      <c r="P163" s="281"/>
      <c r="Q163" s="43"/>
      <c r="S163" s="273">
        <f t="shared" si="13"/>
        <v>0.17</v>
      </c>
      <c r="T163" s="56">
        <f t="shared" si="14"/>
        <v>0</v>
      </c>
    </row>
    <row r="164" spans="12:20" x14ac:dyDescent="0.2">
      <c r="L164" s="177"/>
      <c r="M164" s="185"/>
      <c r="N164" s="246"/>
      <c r="O164" s="186"/>
      <c r="P164" s="281"/>
      <c r="Q164" s="43"/>
      <c r="S164" s="273">
        <f t="shared" si="13"/>
        <v>0.17</v>
      </c>
      <c r="T164" s="56">
        <f t="shared" si="14"/>
        <v>0</v>
      </c>
    </row>
    <row r="165" spans="12:20" x14ac:dyDescent="0.2">
      <c r="L165" s="177"/>
      <c r="M165" s="185"/>
      <c r="N165" s="246"/>
      <c r="O165" s="186"/>
      <c r="P165" s="281"/>
      <c r="Q165" s="43"/>
      <c r="S165" s="273">
        <f t="shared" si="13"/>
        <v>0.17</v>
      </c>
      <c r="T165" s="56">
        <f t="shared" si="14"/>
        <v>0</v>
      </c>
    </row>
    <row r="166" spans="12:20" x14ac:dyDescent="0.2">
      <c r="L166" s="177"/>
      <c r="M166" s="185"/>
      <c r="N166" s="246"/>
      <c r="O166" s="186"/>
      <c r="P166" s="281"/>
      <c r="Q166" s="43"/>
      <c r="S166" s="273">
        <f t="shared" si="13"/>
        <v>0.17</v>
      </c>
      <c r="T166" s="56">
        <f t="shared" si="14"/>
        <v>0</v>
      </c>
    </row>
    <row r="167" spans="12:20" x14ac:dyDescent="0.2">
      <c r="L167" s="177"/>
      <c r="M167" s="185"/>
      <c r="N167" s="246"/>
      <c r="O167" s="186"/>
      <c r="P167" s="281"/>
      <c r="Q167" s="43"/>
      <c r="S167" s="273">
        <f t="shared" si="13"/>
        <v>0.17</v>
      </c>
      <c r="T167" s="56">
        <f t="shared" si="14"/>
        <v>0</v>
      </c>
    </row>
    <row r="168" spans="12:20" x14ac:dyDescent="0.2">
      <c r="L168" s="177"/>
      <c r="M168" s="185"/>
      <c r="N168" s="246"/>
      <c r="O168" s="186"/>
      <c r="P168" s="281"/>
      <c r="Q168" s="43"/>
      <c r="S168" s="273">
        <f t="shared" si="13"/>
        <v>0.17</v>
      </c>
      <c r="T168" s="56">
        <f t="shared" si="14"/>
        <v>0</v>
      </c>
    </row>
    <row r="169" spans="12:20" x14ac:dyDescent="0.2">
      <c r="L169" s="177"/>
      <c r="M169" s="185"/>
      <c r="N169" s="246"/>
      <c r="O169" s="186"/>
      <c r="P169" s="281"/>
      <c r="Q169" s="43"/>
      <c r="S169" s="273">
        <f t="shared" si="13"/>
        <v>0.17</v>
      </c>
      <c r="T169" s="56">
        <f t="shared" si="14"/>
        <v>0</v>
      </c>
    </row>
    <row r="170" spans="12:20" x14ac:dyDescent="0.2">
      <c r="L170" s="177"/>
      <c r="M170" s="185"/>
      <c r="N170" s="246"/>
      <c r="O170" s="186"/>
      <c r="P170" s="281"/>
      <c r="Q170" s="43"/>
      <c r="S170" s="273">
        <f t="shared" si="13"/>
        <v>0.17</v>
      </c>
      <c r="T170" s="56">
        <f t="shared" si="14"/>
        <v>0</v>
      </c>
    </row>
    <row r="171" spans="12:20" x14ac:dyDescent="0.2">
      <c r="L171" s="177"/>
      <c r="M171" s="185"/>
      <c r="N171" s="246"/>
      <c r="O171" s="186"/>
      <c r="P171" s="281"/>
      <c r="Q171" s="43"/>
      <c r="S171" s="273">
        <f t="shared" si="13"/>
        <v>0.17</v>
      </c>
      <c r="T171" s="56">
        <f t="shared" si="14"/>
        <v>0</v>
      </c>
    </row>
    <row r="172" spans="12:20" x14ac:dyDescent="0.2">
      <c r="L172" s="177"/>
      <c r="M172" s="185"/>
      <c r="N172" s="246"/>
      <c r="O172" s="186"/>
      <c r="P172" s="281"/>
      <c r="Q172" s="43"/>
      <c r="S172" s="273">
        <f t="shared" si="13"/>
        <v>0.17</v>
      </c>
      <c r="T172" s="56">
        <f t="shared" si="14"/>
        <v>0</v>
      </c>
    </row>
    <row r="173" spans="12:20" x14ac:dyDescent="0.2">
      <c r="L173" s="177"/>
      <c r="M173" s="185"/>
      <c r="N173" s="246"/>
      <c r="O173" s="186"/>
      <c r="P173" s="281"/>
      <c r="Q173" s="43"/>
      <c r="S173" s="273">
        <f t="shared" si="13"/>
        <v>0.17</v>
      </c>
      <c r="T173" s="56">
        <f t="shared" si="14"/>
        <v>0</v>
      </c>
    </row>
    <row r="174" spans="12:20" x14ac:dyDescent="0.2">
      <c r="L174" s="177"/>
      <c r="M174" s="185"/>
      <c r="N174" s="246"/>
      <c r="O174" s="186"/>
      <c r="P174" s="281"/>
      <c r="Q174" s="43"/>
      <c r="S174" s="273">
        <f t="shared" si="13"/>
        <v>0.17</v>
      </c>
      <c r="T174" s="56">
        <f t="shared" si="14"/>
        <v>0</v>
      </c>
    </row>
    <row r="175" spans="12:20" x14ac:dyDescent="0.2">
      <c r="L175" s="177"/>
      <c r="M175" s="185"/>
      <c r="N175" s="246"/>
      <c r="O175" s="186"/>
      <c r="P175" s="281"/>
      <c r="Q175" s="43"/>
      <c r="S175" s="273">
        <f t="shared" si="13"/>
        <v>0.17</v>
      </c>
      <c r="T175" s="56">
        <f t="shared" si="14"/>
        <v>0</v>
      </c>
    </row>
    <row r="176" spans="12:20" x14ac:dyDescent="0.2">
      <c r="L176" s="177"/>
      <c r="M176" s="185"/>
      <c r="N176" s="246"/>
      <c r="O176" s="186"/>
      <c r="P176" s="281"/>
      <c r="Q176" s="43"/>
      <c r="S176" s="273">
        <f t="shared" si="13"/>
        <v>0.17</v>
      </c>
      <c r="T176" s="56">
        <f t="shared" si="14"/>
        <v>0</v>
      </c>
    </row>
    <row r="177" spans="12:20" x14ac:dyDescent="0.2">
      <c r="L177" s="177"/>
      <c r="M177" s="185"/>
      <c r="N177" s="246"/>
      <c r="O177" s="186"/>
      <c r="P177" s="281"/>
      <c r="Q177" s="43"/>
      <c r="S177" s="273">
        <f t="shared" si="13"/>
        <v>0.17</v>
      </c>
      <c r="T177" s="56">
        <f t="shared" si="14"/>
        <v>0</v>
      </c>
    </row>
    <row r="178" spans="12:20" x14ac:dyDescent="0.2">
      <c r="L178" s="177"/>
      <c r="M178" s="185"/>
      <c r="N178" s="246"/>
      <c r="O178" s="186"/>
      <c r="P178" s="281"/>
      <c r="Q178" s="43"/>
      <c r="S178" s="273">
        <f t="shared" si="13"/>
        <v>0.17</v>
      </c>
      <c r="T178" s="56">
        <f t="shared" si="14"/>
        <v>0</v>
      </c>
    </row>
    <row r="179" spans="12:20" x14ac:dyDescent="0.2">
      <c r="L179" s="177"/>
      <c r="M179" s="185"/>
      <c r="N179" s="246"/>
      <c r="O179" s="186"/>
      <c r="P179" s="281"/>
      <c r="Q179" s="43"/>
      <c r="S179" s="273">
        <f t="shared" si="13"/>
        <v>0.17</v>
      </c>
      <c r="T179" s="56">
        <f t="shared" si="14"/>
        <v>0</v>
      </c>
    </row>
    <row r="180" spans="12:20" x14ac:dyDescent="0.2">
      <c r="L180" s="188"/>
      <c r="M180" s="185"/>
      <c r="N180" s="246"/>
      <c r="O180" s="185"/>
      <c r="P180" s="281"/>
      <c r="Q180" s="43"/>
      <c r="S180" s="273">
        <f t="shared" si="13"/>
        <v>0.17</v>
      </c>
      <c r="T180" s="56">
        <f t="shared" si="14"/>
        <v>0</v>
      </c>
    </row>
    <row r="181" spans="12:20" x14ac:dyDescent="0.2">
      <c r="L181" s="177"/>
      <c r="M181" s="185"/>
      <c r="N181" s="246"/>
      <c r="O181" s="186"/>
      <c r="P181" s="281"/>
      <c r="Q181" s="43"/>
      <c r="S181" s="273">
        <f t="shared" si="13"/>
        <v>0.17</v>
      </c>
      <c r="T181" s="56">
        <f t="shared" si="14"/>
        <v>0</v>
      </c>
    </row>
    <row r="182" spans="12:20" x14ac:dyDescent="0.2">
      <c r="L182" s="177"/>
      <c r="M182" s="185"/>
      <c r="N182" s="246"/>
      <c r="O182" s="186"/>
      <c r="P182" s="281"/>
      <c r="Q182" s="43"/>
      <c r="S182" s="273">
        <f t="shared" si="13"/>
        <v>0.17</v>
      </c>
      <c r="T182" s="56">
        <f t="shared" si="14"/>
        <v>0</v>
      </c>
    </row>
    <row r="183" spans="12:20" x14ac:dyDescent="0.2">
      <c r="L183" s="177"/>
      <c r="M183" s="185"/>
      <c r="N183" s="246"/>
      <c r="O183" s="186"/>
      <c r="P183" s="281"/>
      <c r="Q183" s="43"/>
      <c r="S183" s="273">
        <f t="shared" si="13"/>
        <v>0.17</v>
      </c>
      <c r="T183" s="56">
        <f t="shared" si="14"/>
        <v>0</v>
      </c>
    </row>
    <row r="184" spans="12:20" x14ac:dyDescent="0.2">
      <c r="L184" s="177"/>
      <c r="M184" s="185"/>
      <c r="N184" s="246"/>
      <c r="O184" s="186"/>
      <c r="P184" s="281"/>
      <c r="Q184" s="43"/>
      <c r="S184" s="273">
        <f t="shared" si="13"/>
        <v>0.17</v>
      </c>
      <c r="T184" s="56">
        <f t="shared" si="14"/>
        <v>0</v>
      </c>
    </row>
    <row r="185" spans="12:20" x14ac:dyDescent="0.2">
      <c r="L185" s="177"/>
      <c r="M185" s="185"/>
      <c r="N185" s="246"/>
      <c r="O185" s="186"/>
      <c r="P185" s="281"/>
      <c r="Q185" s="43"/>
      <c r="S185" s="273">
        <f t="shared" si="13"/>
        <v>0.17</v>
      </c>
      <c r="T185" s="56">
        <f t="shared" si="14"/>
        <v>0</v>
      </c>
    </row>
    <row r="186" spans="12:20" x14ac:dyDescent="0.2">
      <c r="L186" s="177"/>
      <c r="M186" s="185"/>
      <c r="N186" s="246"/>
      <c r="O186" s="186"/>
      <c r="P186" s="281"/>
      <c r="Q186" s="43"/>
      <c r="S186" s="273">
        <f t="shared" si="13"/>
        <v>0.17</v>
      </c>
      <c r="T186" s="56">
        <f t="shared" si="14"/>
        <v>0</v>
      </c>
    </row>
    <row r="187" spans="12:20" x14ac:dyDescent="0.2">
      <c r="L187" s="177"/>
      <c r="M187" s="185"/>
      <c r="N187" s="246"/>
      <c r="O187" s="186"/>
      <c r="P187" s="281"/>
      <c r="Q187" s="43"/>
      <c r="S187" s="273">
        <f t="shared" si="13"/>
        <v>0.17</v>
      </c>
      <c r="T187" s="56">
        <f t="shared" si="14"/>
        <v>0</v>
      </c>
    </row>
    <row r="188" spans="12:20" x14ac:dyDescent="0.2">
      <c r="L188" s="177"/>
      <c r="M188" s="185"/>
      <c r="N188" s="246"/>
      <c r="O188" s="186"/>
      <c r="P188" s="281"/>
      <c r="Q188" s="43"/>
      <c r="S188" s="273">
        <f t="shared" si="13"/>
        <v>0.17</v>
      </c>
      <c r="T188" s="56">
        <f t="shared" si="14"/>
        <v>0</v>
      </c>
    </row>
    <row r="189" spans="12:20" x14ac:dyDescent="0.2">
      <c r="L189" s="177"/>
      <c r="M189" s="185"/>
      <c r="N189" s="246"/>
      <c r="O189" s="186"/>
      <c r="P189" s="281"/>
      <c r="Q189" s="43"/>
      <c r="S189" s="273">
        <f t="shared" si="13"/>
        <v>0.17</v>
      </c>
      <c r="T189" s="56">
        <f t="shared" si="14"/>
        <v>0</v>
      </c>
    </row>
    <row r="190" spans="12:20" x14ac:dyDescent="0.2">
      <c r="L190" s="177"/>
      <c r="M190" s="185"/>
      <c r="N190" s="246"/>
      <c r="O190" s="186"/>
      <c r="P190" s="281"/>
      <c r="Q190" s="43"/>
      <c r="S190" s="273">
        <f t="shared" si="13"/>
        <v>0.17</v>
      </c>
      <c r="T190" s="56">
        <f t="shared" si="14"/>
        <v>0</v>
      </c>
    </row>
    <row r="191" spans="12:20" x14ac:dyDescent="0.2">
      <c r="L191" s="177"/>
      <c r="M191" s="185"/>
      <c r="N191" s="246"/>
      <c r="O191" s="186"/>
      <c r="P191" s="281"/>
      <c r="Q191" s="43"/>
      <c r="S191" s="273">
        <f t="shared" si="13"/>
        <v>0.17</v>
      </c>
      <c r="T191" s="56">
        <f t="shared" si="14"/>
        <v>0</v>
      </c>
    </row>
    <row r="192" spans="12:20" x14ac:dyDescent="0.2">
      <c r="L192" s="177"/>
      <c r="M192" s="185"/>
      <c r="N192" s="246"/>
      <c r="O192" s="186"/>
      <c r="P192" s="281"/>
      <c r="Q192" s="43"/>
      <c r="S192" s="273">
        <f t="shared" si="13"/>
        <v>0.17</v>
      </c>
      <c r="T192" s="56">
        <f t="shared" si="14"/>
        <v>0</v>
      </c>
    </row>
    <row r="193" spans="12:20" x14ac:dyDescent="0.2">
      <c r="L193" s="177"/>
      <c r="M193" s="185"/>
      <c r="N193" s="246"/>
      <c r="O193" s="186"/>
      <c r="P193" s="281"/>
      <c r="Q193" s="43"/>
      <c r="S193" s="273">
        <f t="shared" si="13"/>
        <v>0.17</v>
      </c>
      <c r="T193" s="56">
        <f t="shared" si="14"/>
        <v>0</v>
      </c>
    </row>
    <row r="194" spans="12:20" x14ac:dyDescent="0.2">
      <c r="L194" s="177"/>
      <c r="M194" s="185"/>
      <c r="N194" s="246"/>
      <c r="O194" s="186"/>
      <c r="P194" s="281"/>
      <c r="Q194" s="43"/>
      <c r="S194" s="273">
        <f t="shared" si="13"/>
        <v>0.17</v>
      </c>
      <c r="T194" s="56">
        <f t="shared" si="14"/>
        <v>0</v>
      </c>
    </row>
    <row r="195" spans="12:20" x14ac:dyDescent="0.2">
      <c r="L195" s="177"/>
      <c r="M195" s="185"/>
      <c r="N195" s="246"/>
      <c r="O195" s="186"/>
      <c r="P195" s="281"/>
      <c r="Q195" s="43"/>
      <c r="S195" s="273">
        <f t="shared" si="13"/>
        <v>0.17</v>
      </c>
      <c r="T195" s="56">
        <f t="shared" si="14"/>
        <v>0</v>
      </c>
    </row>
    <row r="196" spans="12:20" x14ac:dyDescent="0.2">
      <c r="L196" s="177"/>
      <c r="M196" s="185"/>
      <c r="N196" s="246"/>
      <c r="O196" s="186"/>
      <c r="P196" s="281"/>
      <c r="Q196" s="43"/>
      <c r="S196" s="273">
        <f t="shared" si="13"/>
        <v>0.17</v>
      </c>
      <c r="T196" s="56">
        <f t="shared" si="14"/>
        <v>0</v>
      </c>
    </row>
    <row r="197" spans="12:20" x14ac:dyDescent="0.2">
      <c r="L197" s="177"/>
      <c r="M197" s="185"/>
      <c r="N197" s="246"/>
      <c r="O197" s="186"/>
      <c r="P197" s="281"/>
      <c r="Q197" s="43"/>
      <c r="S197" s="273">
        <f t="shared" si="13"/>
        <v>0.17</v>
      </c>
      <c r="T197" s="56">
        <f t="shared" si="14"/>
        <v>0</v>
      </c>
    </row>
    <row r="198" spans="12:20" x14ac:dyDescent="0.2">
      <c r="L198" s="177"/>
      <c r="M198" s="185"/>
      <c r="N198" s="246"/>
      <c r="O198" s="186"/>
      <c r="P198" s="281"/>
      <c r="Q198" s="43"/>
      <c r="S198" s="273">
        <f t="shared" si="13"/>
        <v>0.17</v>
      </c>
      <c r="T198" s="56">
        <f t="shared" si="14"/>
        <v>0</v>
      </c>
    </row>
    <row r="199" spans="12:20" x14ac:dyDescent="0.2">
      <c r="L199" s="177"/>
      <c r="M199" s="185"/>
      <c r="N199" s="246"/>
      <c r="O199" s="186"/>
      <c r="P199" s="281"/>
      <c r="Q199" s="43"/>
      <c r="S199" s="273">
        <f t="shared" si="13"/>
        <v>0.17</v>
      </c>
      <c r="T199" s="56">
        <f t="shared" si="14"/>
        <v>0</v>
      </c>
    </row>
    <row r="200" spans="12:20" x14ac:dyDescent="0.2">
      <c r="L200" s="177"/>
      <c r="M200" s="185"/>
      <c r="N200" s="246"/>
      <c r="O200" s="186"/>
      <c r="P200" s="281"/>
      <c r="Q200" s="43"/>
      <c r="S200" s="273">
        <f t="shared" si="13"/>
        <v>0.17</v>
      </c>
      <c r="T200" s="56">
        <f t="shared" si="14"/>
        <v>0</v>
      </c>
    </row>
    <row r="201" spans="12:20" x14ac:dyDescent="0.2">
      <c r="L201" s="177"/>
      <c r="M201" s="185"/>
      <c r="N201" s="246"/>
      <c r="O201" s="186"/>
      <c r="P201" s="281"/>
      <c r="Q201" s="43"/>
      <c r="S201" s="273">
        <f t="shared" si="13"/>
        <v>0.17</v>
      </c>
      <c r="T201" s="56">
        <f t="shared" si="14"/>
        <v>0</v>
      </c>
    </row>
    <row r="202" spans="12:20" x14ac:dyDescent="0.2">
      <c r="L202" s="177"/>
      <c r="M202" s="185"/>
      <c r="N202" s="246"/>
      <c r="O202" s="186"/>
      <c r="P202" s="281"/>
      <c r="Q202" s="43"/>
      <c r="S202" s="273">
        <f t="shared" si="13"/>
        <v>0.17</v>
      </c>
      <c r="T202" s="56">
        <f t="shared" si="14"/>
        <v>0</v>
      </c>
    </row>
    <row r="203" spans="12:20" x14ac:dyDescent="0.2">
      <c r="L203" s="177"/>
      <c r="M203" s="185"/>
      <c r="N203" s="246"/>
      <c r="O203" s="186"/>
      <c r="P203" s="281"/>
      <c r="Q203" s="43"/>
      <c r="S203" s="273">
        <f t="shared" ref="S203:S266" si="15">$AG$2</f>
        <v>0.17</v>
      </c>
      <c r="T203" s="56">
        <f t="shared" ref="T203:T266" si="16">IF(M203=$AC$10,N203-N203/(1+S203),0)</f>
        <v>0</v>
      </c>
    </row>
    <row r="204" spans="12:20" x14ac:dyDescent="0.2">
      <c r="L204" s="177"/>
      <c r="M204" s="185"/>
      <c r="N204" s="246"/>
      <c r="O204" s="186"/>
      <c r="P204" s="281"/>
      <c r="Q204" s="43"/>
      <c r="S204" s="273">
        <f t="shared" si="15"/>
        <v>0.17</v>
      </c>
      <c r="T204" s="56">
        <f t="shared" si="16"/>
        <v>0</v>
      </c>
    </row>
    <row r="205" spans="12:20" x14ac:dyDescent="0.2">
      <c r="L205" s="177"/>
      <c r="M205" s="185"/>
      <c r="N205" s="246"/>
      <c r="O205" s="186"/>
      <c r="P205" s="281"/>
      <c r="Q205" s="43"/>
      <c r="S205" s="273">
        <f t="shared" si="15"/>
        <v>0.17</v>
      </c>
      <c r="T205" s="56">
        <f t="shared" si="16"/>
        <v>0</v>
      </c>
    </row>
    <row r="206" spans="12:20" x14ac:dyDescent="0.2">
      <c r="L206" s="177"/>
      <c r="M206" s="185"/>
      <c r="N206" s="246"/>
      <c r="O206" s="186"/>
      <c r="P206" s="281"/>
      <c r="Q206" s="43"/>
      <c r="S206" s="273">
        <f t="shared" si="15"/>
        <v>0.17</v>
      </c>
      <c r="T206" s="56">
        <f t="shared" si="16"/>
        <v>0</v>
      </c>
    </row>
    <row r="207" spans="12:20" x14ac:dyDescent="0.2">
      <c r="L207" s="177"/>
      <c r="M207" s="185"/>
      <c r="N207" s="246"/>
      <c r="O207" s="186"/>
      <c r="P207" s="281"/>
      <c r="Q207" s="43"/>
      <c r="S207" s="273">
        <f t="shared" si="15"/>
        <v>0.17</v>
      </c>
      <c r="T207" s="56">
        <f t="shared" si="16"/>
        <v>0</v>
      </c>
    </row>
    <row r="208" spans="12:20" x14ac:dyDescent="0.2">
      <c r="L208" s="177"/>
      <c r="M208" s="185"/>
      <c r="N208" s="246"/>
      <c r="O208" s="186"/>
      <c r="P208" s="281"/>
      <c r="Q208" s="43"/>
      <c r="S208" s="273">
        <f t="shared" si="15"/>
        <v>0.17</v>
      </c>
      <c r="T208" s="56">
        <f t="shared" si="16"/>
        <v>0</v>
      </c>
    </row>
    <row r="209" spans="12:20" x14ac:dyDescent="0.2">
      <c r="L209" s="177"/>
      <c r="M209" s="185"/>
      <c r="N209" s="246"/>
      <c r="O209" s="186"/>
      <c r="P209" s="281"/>
      <c r="Q209" s="43"/>
      <c r="S209" s="273">
        <f t="shared" si="15"/>
        <v>0.17</v>
      </c>
      <c r="T209" s="56">
        <f t="shared" si="16"/>
        <v>0</v>
      </c>
    </row>
    <row r="210" spans="12:20" x14ac:dyDescent="0.2">
      <c r="L210" s="177"/>
      <c r="M210" s="185"/>
      <c r="N210" s="246"/>
      <c r="O210" s="186"/>
      <c r="P210" s="281"/>
      <c r="Q210" s="43"/>
      <c r="S210" s="273">
        <f t="shared" si="15"/>
        <v>0.17</v>
      </c>
      <c r="T210" s="56">
        <f t="shared" si="16"/>
        <v>0</v>
      </c>
    </row>
    <row r="211" spans="12:20" x14ac:dyDescent="0.2">
      <c r="L211" s="177"/>
      <c r="M211" s="185"/>
      <c r="N211" s="246"/>
      <c r="O211" s="186"/>
      <c r="P211" s="281"/>
      <c r="Q211" s="43"/>
      <c r="S211" s="273">
        <f t="shared" si="15"/>
        <v>0.17</v>
      </c>
      <c r="T211" s="56">
        <f t="shared" si="16"/>
        <v>0</v>
      </c>
    </row>
    <row r="212" spans="12:20" x14ac:dyDescent="0.2">
      <c r="L212" s="177"/>
      <c r="M212" s="185"/>
      <c r="N212" s="246"/>
      <c r="O212" s="186"/>
      <c r="P212" s="281"/>
      <c r="Q212" s="43"/>
      <c r="S212" s="273">
        <f t="shared" si="15"/>
        <v>0.17</v>
      </c>
      <c r="T212" s="56">
        <f t="shared" si="16"/>
        <v>0</v>
      </c>
    </row>
    <row r="213" spans="12:20" x14ac:dyDescent="0.2">
      <c r="L213" s="188"/>
      <c r="M213" s="185"/>
      <c r="N213" s="246"/>
      <c r="O213" s="185"/>
      <c r="P213" s="281"/>
      <c r="Q213" s="43"/>
      <c r="S213" s="273">
        <f t="shared" si="15"/>
        <v>0.17</v>
      </c>
      <c r="T213" s="56">
        <f t="shared" si="16"/>
        <v>0</v>
      </c>
    </row>
    <row r="214" spans="12:20" x14ac:dyDescent="0.2">
      <c r="L214" s="177"/>
      <c r="M214" s="185"/>
      <c r="N214" s="246"/>
      <c r="O214" s="186"/>
      <c r="P214" s="281"/>
      <c r="Q214" s="43"/>
      <c r="S214" s="273">
        <f t="shared" si="15"/>
        <v>0.17</v>
      </c>
      <c r="T214" s="56">
        <f t="shared" si="16"/>
        <v>0</v>
      </c>
    </row>
    <row r="215" spans="12:20" x14ac:dyDescent="0.2">
      <c r="L215" s="177"/>
      <c r="M215" s="185"/>
      <c r="N215" s="246"/>
      <c r="O215" s="186"/>
      <c r="P215" s="281"/>
      <c r="Q215" s="43"/>
      <c r="S215" s="273">
        <f t="shared" si="15"/>
        <v>0.17</v>
      </c>
      <c r="T215" s="56">
        <f t="shared" si="16"/>
        <v>0</v>
      </c>
    </row>
    <row r="216" spans="12:20" x14ac:dyDescent="0.2">
      <c r="L216" s="177"/>
      <c r="M216" s="185"/>
      <c r="N216" s="246"/>
      <c r="O216" s="186"/>
      <c r="P216" s="281"/>
      <c r="Q216" s="43"/>
      <c r="S216" s="273">
        <f t="shared" si="15"/>
        <v>0.17</v>
      </c>
      <c r="T216" s="56">
        <f t="shared" si="16"/>
        <v>0</v>
      </c>
    </row>
    <row r="217" spans="12:20" x14ac:dyDescent="0.2">
      <c r="L217" s="177"/>
      <c r="M217" s="185"/>
      <c r="N217" s="246"/>
      <c r="O217" s="186"/>
      <c r="P217" s="281"/>
      <c r="Q217" s="43"/>
      <c r="S217" s="273">
        <f t="shared" si="15"/>
        <v>0.17</v>
      </c>
      <c r="T217" s="56">
        <f t="shared" si="16"/>
        <v>0</v>
      </c>
    </row>
    <row r="218" spans="12:20" x14ac:dyDescent="0.2">
      <c r="L218" s="177"/>
      <c r="M218" s="185"/>
      <c r="N218" s="246"/>
      <c r="O218" s="186"/>
      <c r="P218" s="281"/>
      <c r="Q218" s="43"/>
      <c r="S218" s="273">
        <f t="shared" si="15"/>
        <v>0.17</v>
      </c>
      <c r="T218" s="56">
        <f t="shared" si="16"/>
        <v>0</v>
      </c>
    </row>
    <row r="219" spans="12:20" x14ac:dyDescent="0.2">
      <c r="L219" s="177"/>
      <c r="M219" s="185"/>
      <c r="N219" s="246"/>
      <c r="O219" s="186"/>
      <c r="P219" s="281"/>
      <c r="Q219" s="43"/>
      <c r="S219" s="273">
        <f t="shared" si="15"/>
        <v>0.17</v>
      </c>
      <c r="T219" s="56">
        <f t="shared" si="16"/>
        <v>0</v>
      </c>
    </row>
    <row r="220" spans="12:20" x14ac:dyDescent="0.2">
      <c r="L220" s="177"/>
      <c r="M220" s="185"/>
      <c r="N220" s="246"/>
      <c r="O220" s="186"/>
      <c r="P220" s="281"/>
      <c r="Q220" s="43"/>
      <c r="S220" s="273">
        <f t="shared" si="15"/>
        <v>0.17</v>
      </c>
      <c r="T220" s="56">
        <f t="shared" si="16"/>
        <v>0</v>
      </c>
    </row>
    <row r="221" spans="12:20" x14ac:dyDescent="0.2">
      <c r="L221" s="177"/>
      <c r="M221" s="185"/>
      <c r="N221" s="246"/>
      <c r="O221" s="186"/>
      <c r="P221" s="281"/>
      <c r="Q221" s="43"/>
      <c r="S221" s="273">
        <f t="shared" si="15"/>
        <v>0.17</v>
      </c>
      <c r="T221" s="56">
        <f t="shared" si="16"/>
        <v>0</v>
      </c>
    </row>
    <row r="222" spans="12:20" x14ac:dyDescent="0.2">
      <c r="L222" s="177"/>
      <c r="M222" s="185"/>
      <c r="N222" s="246"/>
      <c r="O222" s="186"/>
      <c r="P222" s="281"/>
      <c r="Q222" s="43"/>
      <c r="S222" s="273">
        <f t="shared" si="15"/>
        <v>0.17</v>
      </c>
      <c r="T222" s="56">
        <f t="shared" si="16"/>
        <v>0</v>
      </c>
    </row>
    <row r="223" spans="12:20" x14ac:dyDescent="0.2">
      <c r="L223" s="177"/>
      <c r="M223" s="185"/>
      <c r="N223" s="246"/>
      <c r="O223" s="186"/>
      <c r="P223" s="281"/>
      <c r="Q223" s="43"/>
      <c r="S223" s="273">
        <f t="shared" si="15"/>
        <v>0.17</v>
      </c>
      <c r="T223" s="56">
        <f t="shared" si="16"/>
        <v>0</v>
      </c>
    </row>
    <row r="224" spans="12:20" x14ac:dyDescent="0.2">
      <c r="L224" s="177"/>
      <c r="M224" s="185"/>
      <c r="N224" s="246"/>
      <c r="O224" s="186"/>
      <c r="P224" s="281"/>
      <c r="Q224" s="43"/>
      <c r="S224" s="273">
        <f t="shared" si="15"/>
        <v>0.17</v>
      </c>
      <c r="T224" s="56">
        <f t="shared" si="16"/>
        <v>0</v>
      </c>
    </row>
    <row r="225" spans="12:20" x14ac:dyDescent="0.2">
      <c r="L225" s="177"/>
      <c r="M225" s="185"/>
      <c r="N225" s="246"/>
      <c r="O225" s="186"/>
      <c r="P225" s="281"/>
      <c r="Q225" s="43"/>
      <c r="S225" s="273">
        <f t="shared" si="15"/>
        <v>0.17</v>
      </c>
      <c r="T225" s="56">
        <f t="shared" si="16"/>
        <v>0</v>
      </c>
    </row>
    <row r="226" spans="12:20" x14ac:dyDescent="0.2">
      <c r="L226" s="177"/>
      <c r="M226" s="185"/>
      <c r="N226" s="246"/>
      <c r="O226" s="186"/>
      <c r="P226" s="281"/>
      <c r="Q226" s="43"/>
      <c r="S226" s="273">
        <f t="shared" si="15"/>
        <v>0.17</v>
      </c>
      <c r="T226" s="56">
        <f t="shared" si="16"/>
        <v>0</v>
      </c>
    </row>
    <row r="227" spans="12:20" x14ac:dyDescent="0.2">
      <c r="L227" s="177"/>
      <c r="M227" s="185"/>
      <c r="N227" s="246"/>
      <c r="O227" s="186"/>
      <c r="P227" s="281"/>
      <c r="Q227" s="43"/>
      <c r="S227" s="273">
        <f t="shared" si="15"/>
        <v>0.17</v>
      </c>
      <c r="T227" s="56">
        <f t="shared" si="16"/>
        <v>0</v>
      </c>
    </row>
    <row r="228" spans="12:20" x14ac:dyDescent="0.2">
      <c r="L228" s="177"/>
      <c r="M228" s="185"/>
      <c r="N228" s="246"/>
      <c r="O228" s="186"/>
      <c r="P228" s="281"/>
      <c r="Q228" s="43"/>
      <c r="S228" s="273">
        <f t="shared" si="15"/>
        <v>0.17</v>
      </c>
      <c r="T228" s="56">
        <f t="shared" si="16"/>
        <v>0</v>
      </c>
    </row>
    <row r="229" spans="12:20" x14ac:dyDescent="0.2">
      <c r="L229" s="177"/>
      <c r="M229" s="185"/>
      <c r="N229" s="246"/>
      <c r="O229" s="186"/>
      <c r="P229" s="281"/>
      <c r="Q229" s="43"/>
      <c r="S229" s="273">
        <f t="shared" si="15"/>
        <v>0.17</v>
      </c>
      <c r="T229" s="56">
        <f t="shared" si="16"/>
        <v>0</v>
      </c>
    </row>
    <row r="230" spans="12:20" x14ac:dyDescent="0.2">
      <c r="L230" s="177"/>
      <c r="M230" s="185"/>
      <c r="N230" s="246"/>
      <c r="O230" s="186"/>
      <c r="P230" s="281"/>
      <c r="Q230" s="43"/>
      <c r="S230" s="273">
        <f t="shared" si="15"/>
        <v>0.17</v>
      </c>
      <c r="T230" s="56">
        <f t="shared" si="16"/>
        <v>0</v>
      </c>
    </row>
    <row r="231" spans="12:20" x14ac:dyDescent="0.2">
      <c r="L231" s="177"/>
      <c r="M231" s="185"/>
      <c r="N231" s="246"/>
      <c r="O231" s="186"/>
      <c r="P231" s="281"/>
      <c r="Q231" s="43"/>
      <c r="S231" s="273">
        <f t="shared" si="15"/>
        <v>0.17</v>
      </c>
      <c r="T231" s="56">
        <f t="shared" si="16"/>
        <v>0</v>
      </c>
    </row>
    <row r="232" spans="12:20" x14ac:dyDescent="0.2">
      <c r="L232" s="177"/>
      <c r="M232" s="185"/>
      <c r="N232" s="246"/>
      <c r="O232" s="186"/>
      <c r="P232" s="281"/>
      <c r="Q232" s="43"/>
      <c r="S232" s="273">
        <f t="shared" si="15"/>
        <v>0.17</v>
      </c>
      <c r="T232" s="56">
        <f t="shared" si="16"/>
        <v>0</v>
      </c>
    </row>
    <row r="233" spans="12:20" x14ac:dyDescent="0.2">
      <c r="L233" s="177"/>
      <c r="M233" s="185"/>
      <c r="N233" s="246"/>
      <c r="O233" s="186"/>
      <c r="P233" s="281"/>
      <c r="Q233" s="43"/>
      <c r="S233" s="273">
        <f t="shared" si="15"/>
        <v>0.17</v>
      </c>
      <c r="T233" s="56">
        <f t="shared" si="16"/>
        <v>0</v>
      </c>
    </row>
    <row r="234" spans="12:20" x14ac:dyDescent="0.2">
      <c r="L234" s="177"/>
      <c r="M234" s="185"/>
      <c r="N234" s="246"/>
      <c r="O234" s="186"/>
      <c r="P234" s="281"/>
      <c r="Q234" s="43"/>
      <c r="S234" s="273">
        <f t="shared" si="15"/>
        <v>0.17</v>
      </c>
      <c r="T234" s="56">
        <f t="shared" si="16"/>
        <v>0</v>
      </c>
    </row>
    <row r="235" spans="12:20" x14ac:dyDescent="0.2">
      <c r="L235" s="177"/>
      <c r="M235" s="185"/>
      <c r="N235" s="246"/>
      <c r="O235" s="186"/>
      <c r="P235" s="281"/>
      <c r="Q235" s="43"/>
      <c r="S235" s="273">
        <f t="shared" si="15"/>
        <v>0.17</v>
      </c>
      <c r="T235" s="56">
        <f t="shared" si="16"/>
        <v>0</v>
      </c>
    </row>
    <row r="236" spans="12:20" x14ac:dyDescent="0.2">
      <c r="L236" s="177"/>
      <c r="M236" s="185"/>
      <c r="N236" s="246"/>
      <c r="O236" s="186"/>
      <c r="P236" s="281"/>
      <c r="Q236" s="43"/>
      <c r="S236" s="273">
        <f t="shared" si="15"/>
        <v>0.17</v>
      </c>
      <c r="T236" s="56">
        <f t="shared" si="16"/>
        <v>0</v>
      </c>
    </row>
    <row r="237" spans="12:20" x14ac:dyDescent="0.2">
      <c r="L237" s="177"/>
      <c r="M237" s="185"/>
      <c r="N237" s="246"/>
      <c r="O237" s="186"/>
      <c r="P237" s="281"/>
      <c r="Q237" s="43"/>
      <c r="S237" s="273">
        <f t="shared" si="15"/>
        <v>0.17</v>
      </c>
      <c r="T237" s="56">
        <f t="shared" si="16"/>
        <v>0</v>
      </c>
    </row>
    <row r="238" spans="12:20" x14ac:dyDescent="0.2">
      <c r="L238" s="177"/>
      <c r="M238" s="185"/>
      <c r="N238" s="246"/>
      <c r="O238" s="186"/>
      <c r="P238" s="281"/>
      <c r="Q238" s="43"/>
      <c r="S238" s="273">
        <f t="shared" si="15"/>
        <v>0.17</v>
      </c>
      <c r="T238" s="56">
        <f t="shared" si="16"/>
        <v>0</v>
      </c>
    </row>
    <row r="239" spans="12:20" x14ac:dyDescent="0.2">
      <c r="L239" s="177"/>
      <c r="M239" s="185"/>
      <c r="N239" s="246"/>
      <c r="O239" s="186"/>
      <c r="P239" s="281"/>
      <c r="Q239" s="43"/>
      <c r="S239" s="273">
        <f t="shared" si="15"/>
        <v>0.17</v>
      </c>
      <c r="T239" s="56">
        <f t="shared" si="16"/>
        <v>0</v>
      </c>
    </row>
    <row r="240" spans="12:20" x14ac:dyDescent="0.2">
      <c r="L240" s="177"/>
      <c r="M240" s="185"/>
      <c r="N240" s="246"/>
      <c r="O240" s="186"/>
      <c r="P240" s="281"/>
      <c r="Q240" s="43"/>
      <c r="S240" s="273">
        <f t="shared" si="15"/>
        <v>0.17</v>
      </c>
      <c r="T240" s="56">
        <f t="shared" si="16"/>
        <v>0</v>
      </c>
    </row>
    <row r="241" spans="12:20" x14ac:dyDescent="0.2">
      <c r="L241" s="177"/>
      <c r="M241" s="185"/>
      <c r="N241" s="246"/>
      <c r="O241" s="186"/>
      <c r="P241" s="281"/>
      <c r="Q241" s="43"/>
      <c r="S241" s="273">
        <f t="shared" si="15"/>
        <v>0.17</v>
      </c>
      <c r="T241" s="56">
        <f t="shared" si="16"/>
        <v>0</v>
      </c>
    </row>
    <row r="242" spans="12:20" x14ac:dyDescent="0.2">
      <c r="L242" s="177"/>
      <c r="M242" s="185"/>
      <c r="N242" s="246"/>
      <c r="O242" s="186"/>
      <c r="P242" s="281"/>
      <c r="Q242" s="43"/>
      <c r="S242" s="273">
        <f t="shared" si="15"/>
        <v>0.17</v>
      </c>
      <c r="T242" s="56">
        <f t="shared" si="16"/>
        <v>0</v>
      </c>
    </row>
    <row r="243" spans="12:20" x14ac:dyDescent="0.2">
      <c r="L243" s="177"/>
      <c r="M243" s="185"/>
      <c r="N243" s="246"/>
      <c r="O243" s="186"/>
      <c r="P243" s="281"/>
      <c r="Q243" s="43"/>
      <c r="S243" s="273">
        <f t="shared" si="15"/>
        <v>0.17</v>
      </c>
      <c r="T243" s="56">
        <f t="shared" si="16"/>
        <v>0</v>
      </c>
    </row>
    <row r="244" spans="12:20" x14ac:dyDescent="0.2">
      <c r="L244" s="177"/>
      <c r="M244" s="185"/>
      <c r="N244" s="246"/>
      <c r="O244" s="186"/>
      <c r="P244" s="281"/>
      <c r="Q244" s="43"/>
      <c r="S244" s="273">
        <f t="shared" si="15"/>
        <v>0.17</v>
      </c>
      <c r="T244" s="56">
        <f t="shared" si="16"/>
        <v>0</v>
      </c>
    </row>
    <row r="245" spans="12:20" x14ac:dyDescent="0.2">
      <c r="L245" s="177"/>
      <c r="M245" s="185"/>
      <c r="N245" s="246"/>
      <c r="O245" s="186"/>
      <c r="P245" s="281"/>
      <c r="Q245" s="43"/>
      <c r="S245" s="273">
        <f t="shared" si="15"/>
        <v>0.17</v>
      </c>
      <c r="T245" s="56">
        <f t="shared" si="16"/>
        <v>0</v>
      </c>
    </row>
    <row r="246" spans="12:20" x14ac:dyDescent="0.2">
      <c r="L246" s="177"/>
      <c r="M246" s="185"/>
      <c r="N246" s="246"/>
      <c r="O246" s="186"/>
      <c r="P246" s="281"/>
      <c r="Q246" s="43"/>
      <c r="S246" s="273">
        <f t="shared" si="15"/>
        <v>0.17</v>
      </c>
      <c r="T246" s="56">
        <f t="shared" si="16"/>
        <v>0</v>
      </c>
    </row>
    <row r="247" spans="12:20" x14ac:dyDescent="0.2">
      <c r="L247" s="188"/>
      <c r="M247" s="185"/>
      <c r="N247" s="246"/>
      <c r="O247" s="185"/>
      <c r="P247" s="281"/>
      <c r="Q247" s="43"/>
      <c r="S247" s="273">
        <f t="shared" si="15"/>
        <v>0.17</v>
      </c>
      <c r="T247" s="56">
        <f t="shared" si="16"/>
        <v>0</v>
      </c>
    </row>
    <row r="248" spans="12:20" x14ac:dyDescent="0.2">
      <c r="L248" s="177"/>
      <c r="M248" s="185"/>
      <c r="N248" s="246"/>
      <c r="O248" s="186"/>
      <c r="P248" s="281"/>
      <c r="Q248" s="43"/>
      <c r="S248" s="273">
        <f t="shared" si="15"/>
        <v>0.17</v>
      </c>
      <c r="T248" s="56">
        <f t="shared" si="16"/>
        <v>0</v>
      </c>
    </row>
    <row r="249" spans="12:20" x14ac:dyDescent="0.2">
      <c r="L249" s="177"/>
      <c r="M249" s="185"/>
      <c r="N249" s="246"/>
      <c r="O249" s="186"/>
      <c r="P249" s="281"/>
      <c r="Q249" s="43"/>
      <c r="S249" s="273">
        <f t="shared" si="15"/>
        <v>0.17</v>
      </c>
      <c r="T249" s="56">
        <f t="shared" si="16"/>
        <v>0</v>
      </c>
    </row>
    <row r="250" spans="12:20" x14ac:dyDescent="0.2">
      <c r="L250" s="177"/>
      <c r="M250" s="185"/>
      <c r="N250" s="246"/>
      <c r="O250" s="186"/>
      <c r="P250" s="281"/>
      <c r="Q250" s="43"/>
      <c r="S250" s="273">
        <f t="shared" si="15"/>
        <v>0.17</v>
      </c>
      <c r="T250" s="56">
        <f t="shared" si="16"/>
        <v>0</v>
      </c>
    </row>
    <row r="251" spans="12:20" x14ac:dyDescent="0.2">
      <c r="L251" s="177"/>
      <c r="M251" s="185"/>
      <c r="N251" s="246"/>
      <c r="O251" s="186"/>
      <c r="P251" s="281"/>
      <c r="Q251" s="43"/>
      <c r="S251" s="273">
        <f t="shared" si="15"/>
        <v>0.17</v>
      </c>
      <c r="T251" s="56">
        <f t="shared" si="16"/>
        <v>0</v>
      </c>
    </row>
    <row r="252" spans="12:20" x14ac:dyDescent="0.2">
      <c r="L252" s="177"/>
      <c r="M252" s="185"/>
      <c r="N252" s="246"/>
      <c r="O252" s="186"/>
      <c r="P252" s="281"/>
      <c r="Q252" s="43"/>
      <c r="S252" s="273">
        <f t="shared" si="15"/>
        <v>0.17</v>
      </c>
      <c r="T252" s="56">
        <f t="shared" si="16"/>
        <v>0</v>
      </c>
    </row>
    <row r="253" spans="12:20" x14ac:dyDescent="0.2">
      <c r="L253" s="177"/>
      <c r="M253" s="185"/>
      <c r="N253" s="246"/>
      <c r="O253" s="186"/>
      <c r="P253" s="281"/>
      <c r="Q253" s="43"/>
      <c r="S253" s="273">
        <f t="shared" si="15"/>
        <v>0.17</v>
      </c>
      <c r="T253" s="56">
        <f t="shared" si="16"/>
        <v>0</v>
      </c>
    </row>
    <row r="254" spans="12:20" x14ac:dyDescent="0.2">
      <c r="L254" s="177"/>
      <c r="M254" s="185"/>
      <c r="N254" s="246"/>
      <c r="O254" s="186"/>
      <c r="P254" s="281"/>
      <c r="Q254" s="43"/>
      <c r="S254" s="273">
        <f t="shared" si="15"/>
        <v>0.17</v>
      </c>
      <c r="T254" s="56">
        <f t="shared" si="16"/>
        <v>0</v>
      </c>
    </row>
    <row r="255" spans="12:20" x14ac:dyDescent="0.2">
      <c r="L255" s="177"/>
      <c r="M255" s="185"/>
      <c r="N255" s="246"/>
      <c r="O255" s="186"/>
      <c r="P255" s="281"/>
      <c r="Q255" s="43"/>
      <c r="S255" s="273">
        <f t="shared" si="15"/>
        <v>0.17</v>
      </c>
      <c r="T255" s="56">
        <f t="shared" si="16"/>
        <v>0</v>
      </c>
    </row>
    <row r="256" spans="12:20" x14ac:dyDescent="0.2">
      <c r="L256" s="177"/>
      <c r="M256" s="185"/>
      <c r="N256" s="246"/>
      <c r="O256" s="186"/>
      <c r="P256" s="281"/>
      <c r="Q256" s="43"/>
      <c r="S256" s="273">
        <f t="shared" si="15"/>
        <v>0.17</v>
      </c>
      <c r="T256" s="56">
        <f t="shared" si="16"/>
        <v>0</v>
      </c>
    </row>
    <row r="257" spans="12:20" x14ac:dyDescent="0.2">
      <c r="L257" s="177"/>
      <c r="M257" s="185"/>
      <c r="N257" s="246"/>
      <c r="O257" s="186"/>
      <c r="P257" s="281"/>
      <c r="Q257" s="43"/>
      <c r="S257" s="273">
        <f t="shared" si="15"/>
        <v>0.17</v>
      </c>
      <c r="T257" s="56">
        <f t="shared" si="16"/>
        <v>0</v>
      </c>
    </row>
    <row r="258" spans="12:20" x14ac:dyDescent="0.2">
      <c r="L258" s="177"/>
      <c r="M258" s="185"/>
      <c r="N258" s="246"/>
      <c r="O258" s="186"/>
      <c r="P258" s="281"/>
      <c r="Q258" s="43"/>
      <c r="S258" s="273">
        <f t="shared" si="15"/>
        <v>0.17</v>
      </c>
      <c r="T258" s="56">
        <f t="shared" si="16"/>
        <v>0</v>
      </c>
    </row>
    <row r="259" spans="12:20" x14ac:dyDescent="0.2">
      <c r="L259" s="177"/>
      <c r="M259" s="185"/>
      <c r="N259" s="246"/>
      <c r="O259" s="186"/>
      <c r="P259" s="281"/>
      <c r="Q259" s="43"/>
      <c r="S259" s="273">
        <f t="shared" si="15"/>
        <v>0.17</v>
      </c>
      <c r="T259" s="56">
        <f t="shared" si="16"/>
        <v>0</v>
      </c>
    </row>
    <row r="260" spans="12:20" x14ac:dyDescent="0.2">
      <c r="L260" s="177"/>
      <c r="M260" s="185"/>
      <c r="N260" s="246"/>
      <c r="O260" s="186"/>
      <c r="P260" s="281"/>
      <c r="Q260" s="43"/>
      <c r="S260" s="273">
        <f t="shared" si="15"/>
        <v>0.17</v>
      </c>
      <c r="T260" s="56">
        <f t="shared" si="16"/>
        <v>0</v>
      </c>
    </row>
    <row r="261" spans="12:20" x14ac:dyDescent="0.2">
      <c r="L261" s="177"/>
      <c r="M261" s="185"/>
      <c r="N261" s="246"/>
      <c r="O261" s="186"/>
      <c r="P261" s="281"/>
      <c r="Q261" s="43"/>
      <c r="S261" s="273">
        <f t="shared" si="15"/>
        <v>0.17</v>
      </c>
      <c r="T261" s="56">
        <f t="shared" si="16"/>
        <v>0</v>
      </c>
    </row>
    <row r="262" spans="12:20" x14ac:dyDescent="0.2">
      <c r="L262" s="177"/>
      <c r="M262" s="185"/>
      <c r="N262" s="246"/>
      <c r="O262" s="186"/>
      <c r="P262" s="281"/>
      <c r="Q262" s="43"/>
      <c r="S262" s="273">
        <f t="shared" si="15"/>
        <v>0.17</v>
      </c>
      <c r="T262" s="56">
        <f t="shared" si="16"/>
        <v>0</v>
      </c>
    </row>
    <row r="263" spans="12:20" x14ac:dyDescent="0.2">
      <c r="L263" s="177"/>
      <c r="M263" s="185"/>
      <c r="N263" s="246"/>
      <c r="O263" s="186"/>
      <c r="P263" s="281"/>
      <c r="Q263" s="43"/>
      <c r="S263" s="273">
        <f t="shared" si="15"/>
        <v>0.17</v>
      </c>
      <c r="T263" s="56">
        <f t="shared" si="16"/>
        <v>0</v>
      </c>
    </row>
    <row r="264" spans="12:20" x14ac:dyDescent="0.2">
      <c r="L264" s="177"/>
      <c r="M264" s="185"/>
      <c r="N264" s="246"/>
      <c r="O264" s="186"/>
      <c r="P264" s="281"/>
      <c r="Q264" s="43"/>
      <c r="S264" s="273">
        <f t="shared" si="15"/>
        <v>0.17</v>
      </c>
      <c r="T264" s="56">
        <f t="shared" si="16"/>
        <v>0</v>
      </c>
    </row>
    <row r="265" spans="12:20" x14ac:dyDescent="0.2">
      <c r="L265" s="177"/>
      <c r="M265" s="185"/>
      <c r="N265" s="246"/>
      <c r="O265" s="186"/>
      <c r="P265" s="281"/>
      <c r="Q265" s="43"/>
      <c r="S265" s="273">
        <f t="shared" si="15"/>
        <v>0.17</v>
      </c>
      <c r="T265" s="56">
        <f t="shared" si="16"/>
        <v>0</v>
      </c>
    </row>
    <row r="266" spans="12:20" x14ac:dyDescent="0.2">
      <c r="L266" s="177"/>
      <c r="M266" s="185"/>
      <c r="N266" s="246"/>
      <c r="O266" s="186"/>
      <c r="P266" s="281"/>
      <c r="Q266" s="43"/>
      <c r="S266" s="273">
        <f t="shared" si="15"/>
        <v>0.17</v>
      </c>
      <c r="T266" s="56">
        <f t="shared" si="16"/>
        <v>0</v>
      </c>
    </row>
    <row r="267" spans="12:20" x14ac:dyDescent="0.2">
      <c r="L267" s="177"/>
      <c r="M267" s="185"/>
      <c r="N267" s="246"/>
      <c r="O267" s="186"/>
      <c r="P267" s="281"/>
      <c r="Q267" s="43"/>
      <c r="S267" s="273">
        <f t="shared" ref="S267:S298" si="17">$AG$2</f>
        <v>0.17</v>
      </c>
      <c r="T267" s="56">
        <f t="shared" ref="T267:T298" si="18">IF(M267=$AC$10,N267-N267/(1+S267),0)</f>
        <v>0</v>
      </c>
    </row>
    <row r="268" spans="12:20" x14ac:dyDescent="0.2">
      <c r="L268" s="177"/>
      <c r="M268" s="185"/>
      <c r="N268" s="246"/>
      <c r="O268" s="186"/>
      <c r="P268" s="281"/>
      <c r="Q268" s="43"/>
      <c r="S268" s="273">
        <f t="shared" si="17"/>
        <v>0.17</v>
      </c>
      <c r="T268" s="56">
        <f t="shared" si="18"/>
        <v>0</v>
      </c>
    </row>
    <row r="269" spans="12:20" x14ac:dyDescent="0.2">
      <c r="L269" s="177"/>
      <c r="M269" s="185"/>
      <c r="N269" s="246"/>
      <c r="O269" s="186"/>
      <c r="P269" s="281"/>
      <c r="Q269" s="43"/>
      <c r="S269" s="273">
        <f t="shared" si="17"/>
        <v>0.17</v>
      </c>
      <c r="T269" s="56">
        <f t="shared" si="18"/>
        <v>0</v>
      </c>
    </row>
    <row r="270" spans="12:20" x14ac:dyDescent="0.2">
      <c r="L270" s="177"/>
      <c r="M270" s="185"/>
      <c r="N270" s="246"/>
      <c r="O270" s="186"/>
      <c r="P270" s="281"/>
      <c r="Q270" s="43"/>
      <c r="S270" s="273">
        <f t="shared" si="17"/>
        <v>0.17</v>
      </c>
      <c r="T270" s="56">
        <f t="shared" si="18"/>
        <v>0</v>
      </c>
    </row>
    <row r="271" spans="12:20" x14ac:dyDescent="0.2">
      <c r="L271" s="177"/>
      <c r="M271" s="185"/>
      <c r="N271" s="246"/>
      <c r="O271" s="186"/>
      <c r="P271" s="281"/>
      <c r="Q271" s="43"/>
      <c r="S271" s="273">
        <f t="shared" si="17"/>
        <v>0.17</v>
      </c>
      <c r="T271" s="56">
        <f t="shared" si="18"/>
        <v>0</v>
      </c>
    </row>
    <row r="272" spans="12:20" x14ac:dyDescent="0.2">
      <c r="L272" s="177"/>
      <c r="M272" s="185"/>
      <c r="N272" s="246"/>
      <c r="O272" s="186"/>
      <c r="P272" s="281"/>
      <c r="Q272" s="43"/>
      <c r="S272" s="273">
        <f t="shared" si="17"/>
        <v>0.17</v>
      </c>
      <c r="T272" s="56">
        <f t="shared" si="18"/>
        <v>0</v>
      </c>
    </row>
    <row r="273" spans="12:20" x14ac:dyDescent="0.2">
      <c r="L273" s="177"/>
      <c r="M273" s="185"/>
      <c r="N273" s="246"/>
      <c r="O273" s="186"/>
      <c r="P273" s="281"/>
      <c r="Q273" s="43"/>
      <c r="S273" s="273">
        <f t="shared" si="17"/>
        <v>0.17</v>
      </c>
      <c r="T273" s="56">
        <f t="shared" si="18"/>
        <v>0</v>
      </c>
    </row>
    <row r="274" spans="12:20" x14ac:dyDescent="0.2">
      <c r="L274" s="177"/>
      <c r="M274" s="185"/>
      <c r="N274" s="246"/>
      <c r="O274" s="186"/>
      <c r="P274" s="281"/>
      <c r="Q274" s="43"/>
      <c r="S274" s="273">
        <f t="shared" si="17"/>
        <v>0.17</v>
      </c>
      <c r="T274" s="56">
        <f t="shared" si="18"/>
        <v>0</v>
      </c>
    </row>
    <row r="275" spans="12:20" x14ac:dyDescent="0.2">
      <c r="L275" s="177"/>
      <c r="M275" s="185"/>
      <c r="N275" s="246"/>
      <c r="O275" s="186"/>
      <c r="P275" s="281"/>
      <c r="Q275" s="43"/>
      <c r="S275" s="273">
        <f t="shared" si="17"/>
        <v>0.17</v>
      </c>
      <c r="T275" s="56">
        <f t="shared" si="18"/>
        <v>0</v>
      </c>
    </row>
    <row r="276" spans="12:20" x14ac:dyDescent="0.2">
      <c r="L276" s="177"/>
      <c r="M276" s="185"/>
      <c r="N276" s="246"/>
      <c r="O276" s="186"/>
      <c r="P276" s="281"/>
      <c r="Q276" s="43"/>
      <c r="S276" s="273">
        <f t="shared" si="17"/>
        <v>0.17</v>
      </c>
      <c r="T276" s="56">
        <f t="shared" si="18"/>
        <v>0</v>
      </c>
    </row>
    <row r="277" spans="12:20" x14ac:dyDescent="0.2">
      <c r="L277" s="177"/>
      <c r="M277" s="185"/>
      <c r="N277" s="246"/>
      <c r="O277" s="186"/>
      <c r="P277" s="281"/>
      <c r="Q277" s="43"/>
      <c r="S277" s="273">
        <f t="shared" si="17"/>
        <v>0.17</v>
      </c>
      <c r="T277" s="56">
        <f t="shared" si="18"/>
        <v>0</v>
      </c>
    </row>
    <row r="278" spans="12:20" x14ac:dyDescent="0.2">
      <c r="L278" s="177"/>
      <c r="M278" s="185"/>
      <c r="N278" s="246"/>
      <c r="O278" s="186"/>
      <c r="P278" s="281"/>
      <c r="Q278" s="43"/>
      <c r="S278" s="273">
        <f t="shared" si="17"/>
        <v>0.17</v>
      </c>
      <c r="T278" s="56">
        <f t="shared" si="18"/>
        <v>0</v>
      </c>
    </row>
    <row r="279" spans="12:20" x14ac:dyDescent="0.2">
      <c r="L279" s="177"/>
      <c r="M279" s="185"/>
      <c r="N279" s="246"/>
      <c r="O279" s="186"/>
      <c r="P279" s="281"/>
      <c r="Q279" s="43"/>
      <c r="S279" s="273">
        <f t="shared" si="17"/>
        <v>0.17</v>
      </c>
      <c r="T279" s="56">
        <f t="shared" si="18"/>
        <v>0</v>
      </c>
    </row>
    <row r="280" spans="12:20" x14ac:dyDescent="0.2">
      <c r="L280" s="177"/>
      <c r="M280" s="185"/>
      <c r="N280" s="246"/>
      <c r="O280" s="186"/>
      <c r="P280" s="281"/>
      <c r="Q280" s="43"/>
      <c r="S280" s="273">
        <f t="shared" si="17"/>
        <v>0.17</v>
      </c>
      <c r="T280" s="56">
        <f t="shared" si="18"/>
        <v>0</v>
      </c>
    </row>
    <row r="281" spans="12:20" x14ac:dyDescent="0.2">
      <c r="L281" s="177"/>
      <c r="M281" s="185"/>
      <c r="N281" s="246"/>
      <c r="O281" s="186"/>
      <c r="P281" s="281"/>
      <c r="Q281" s="43"/>
      <c r="S281" s="273">
        <f t="shared" si="17"/>
        <v>0.17</v>
      </c>
      <c r="T281" s="56">
        <f t="shared" si="18"/>
        <v>0</v>
      </c>
    </row>
    <row r="282" spans="12:20" x14ac:dyDescent="0.2">
      <c r="L282" s="177"/>
      <c r="M282" s="185"/>
      <c r="N282" s="246"/>
      <c r="O282" s="186"/>
      <c r="P282" s="281"/>
      <c r="Q282" s="43"/>
      <c r="S282" s="273">
        <f t="shared" si="17"/>
        <v>0.17</v>
      </c>
      <c r="T282" s="56">
        <f t="shared" si="18"/>
        <v>0</v>
      </c>
    </row>
    <row r="283" spans="12:20" x14ac:dyDescent="0.2">
      <c r="L283" s="177"/>
      <c r="M283" s="185"/>
      <c r="N283" s="246"/>
      <c r="O283" s="186"/>
      <c r="P283" s="281"/>
      <c r="Q283" s="43"/>
      <c r="S283" s="273">
        <f t="shared" si="17"/>
        <v>0.17</v>
      </c>
      <c r="T283" s="56">
        <f t="shared" si="18"/>
        <v>0</v>
      </c>
    </row>
    <row r="284" spans="12:20" x14ac:dyDescent="0.2">
      <c r="L284" s="177"/>
      <c r="M284" s="185"/>
      <c r="N284" s="246"/>
      <c r="O284" s="186"/>
      <c r="P284" s="281"/>
      <c r="Q284" s="43"/>
      <c r="S284" s="273">
        <f t="shared" si="17"/>
        <v>0.17</v>
      </c>
      <c r="T284" s="56">
        <f t="shared" si="18"/>
        <v>0</v>
      </c>
    </row>
    <row r="285" spans="12:20" x14ac:dyDescent="0.2">
      <c r="L285" s="177"/>
      <c r="M285" s="185"/>
      <c r="N285" s="246"/>
      <c r="O285" s="186"/>
      <c r="P285" s="281"/>
      <c r="Q285" s="43"/>
      <c r="S285" s="273">
        <f t="shared" si="17"/>
        <v>0.17</v>
      </c>
      <c r="T285" s="56">
        <f t="shared" si="18"/>
        <v>0</v>
      </c>
    </row>
    <row r="286" spans="12:20" x14ac:dyDescent="0.2">
      <c r="L286" s="177"/>
      <c r="M286" s="185"/>
      <c r="N286" s="246"/>
      <c r="O286" s="186"/>
      <c r="P286" s="281"/>
      <c r="Q286" s="43"/>
      <c r="S286" s="273">
        <f t="shared" si="17"/>
        <v>0.17</v>
      </c>
      <c r="T286" s="56">
        <f t="shared" si="18"/>
        <v>0</v>
      </c>
    </row>
    <row r="287" spans="12:20" x14ac:dyDescent="0.2">
      <c r="L287" s="177"/>
      <c r="M287" s="185"/>
      <c r="N287" s="246"/>
      <c r="O287" s="186"/>
      <c r="P287" s="281"/>
      <c r="Q287" s="43"/>
      <c r="S287" s="273">
        <f t="shared" si="17"/>
        <v>0.17</v>
      </c>
      <c r="T287" s="56">
        <f t="shared" si="18"/>
        <v>0</v>
      </c>
    </row>
    <row r="288" spans="12:20" x14ac:dyDescent="0.2">
      <c r="L288" s="177"/>
      <c r="M288" s="185"/>
      <c r="N288" s="246"/>
      <c r="O288" s="186"/>
      <c r="P288" s="281"/>
      <c r="Q288" s="43"/>
      <c r="S288" s="273">
        <f t="shared" si="17"/>
        <v>0.17</v>
      </c>
      <c r="T288" s="56">
        <f t="shared" si="18"/>
        <v>0</v>
      </c>
    </row>
    <row r="289" spans="12:20" x14ac:dyDescent="0.2">
      <c r="L289" s="177"/>
      <c r="M289" s="185"/>
      <c r="N289" s="246"/>
      <c r="O289" s="186"/>
      <c r="P289" s="281"/>
      <c r="Q289" s="43"/>
      <c r="S289" s="273">
        <f t="shared" si="17"/>
        <v>0.17</v>
      </c>
      <c r="T289" s="56">
        <f t="shared" si="18"/>
        <v>0</v>
      </c>
    </row>
    <row r="290" spans="12:20" x14ac:dyDescent="0.2">
      <c r="L290" s="177"/>
      <c r="M290" s="185"/>
      <c r="N290" s="246"/>
      <c r="O290" s="186"/>
      <c r="P290" s="281"/>
      <c r="Q290" s="43"/>
      <c r="S290" s="273">
        <f t="shared" si="17"/>
        <v>0.17</v>
      </c>
      <c r="T290" s="56">
        <f t="shared" si="18"/>
        <v>0</v>
      </c>
    </row>
    <row r="291" spans="12:20" x14ac:dyDescent="0.2">
      <c r="L291" s="177"/>
      <c r="M291" s="185"/>
      <c r="N291" s="246"/>
      <c r="O291" s="186"/>
      <c r="P291" s="281"/>
      <c r="Q291" s="43"/>
      <c r="S291" s="273">
        <f t="shared" si="17"/>
        <v>0.17</v>
      </c>
      <c r="T291" s="56">
        <f t="shared" si="18"/>
        <v>0</v>
      </c>
    </row>
    <row r="292" spans="12:20" x14ac:dyDescent="0.2">
      <c r="L292" s="177"/>
      <c r="M292" s="185"/>
      <c r="N292" s="246"/>
      <c r="O292" s="186"/>
      <c r="P292" s="281"/>
      <c r="Q292" s="43"/>
      <c r="S292" s="273">
        <f t="shared" si="17"/>
        <v>0.17</v>
      </c>
      <c r="T292" s="56">
        <f t="shared" si="18"/>
        <v>0</v>
      </c>
    </row>
    <row r="293" spans="12:20" x14ac:dyDescent="0.2">
      <c r="L293" s="177"/>
      <c r="M293" s="185"/>
      <c r="N293" s="246"/>
      <c r="O293" s="186"/>
      <c r="P293" s="281"/>
      <c r="Q293" s="43"/>
      <c r="S293" s="273">
        <f t="shared" si="17"/>
        <v>0.17</v>
      </c>
      <c r="T293" s="56">
        <f t="shared" si="18"/>
        <v>0</v>
      </c>
    </row>
    <row r="294" spans="12:20" x14ac:dyDescent="0.2">
      <c r="L294" s="177"/>
      <c r="M294" s="185"/>
      <c r="N294" s="246"/>
      <c r="O294" s="186"/>
      <c r="P294" s="281"/>
      <c r="Q294" s="43"/>
      <c r="S294" s="273">
        <f t="shared" si="17"/>
        <v>0.17</v>
      </c>
      <c r="T294" s="56">
        <f t="shared" si="18"/>
        <v>0</v>
      </c>
    </row>
    <row r="295" spans="12:20" x14ac:dyDescent="0.2">
      <c r="L295" s="177"/>
      <c r="M295" s="185"/>
      <c r="N295" s="246"/>
      <c r="O295" s="186"/>
      <c r="P295" s="281"/>
      <c r="Q295" s="43"/>
      <c r="S295" s="273">
        <f t="shared" si="17"/>
        <v>0.17</v>
      </c>
      <c r="T295" s="56">
        <f t="shared" si="18"/>
        <v>0</v>
      </c>
    </row>
    <row r="296" spans="12:20" x14ac:dyDescent="0.2">
      <c r="L296" s="177"/>
      <c r="M296" s="185"/>
      <c r="N296" s="246"/>
      <c r="O296" s="186"/>
      <c r="P296" s="281"/>
      <c r="Q296" s="43"/>
      <c r="S296" s="273">
        <f t="shared" si="17"/>
        <v>0.17</v>
      </c>
      <c r="T296" s="56">
        <f t="shared" si="18"/>
        <v>0</v>
      </c>
    </row>
    <row r="297" spans="12:20" x14ac:dyDescent="0.2">
      <c r="L297" s="177"/>
      <c r="M297" s="185"/>
      <c r="N297" s="246"/>
      <c r="O297" s="186"/>
      <c r="P297" s="281"/>
      <c r="Q297" s="43"/>
      <c r="S297" s="273">
        <f t="shared" si="17"/>
        <v>0.17</v>
      </c>
      <c r="T297" s="56">
        <f t="shared" si="18"/>
        <v>0</v>
      </c>
    </row>
    <row r="298" spans="12:20" ht="15" thickBot="1" x14ac:dyDescent="0.25">
      <c r="L298" s="189"/>
      <c r="M298" s="190"/>
      <c r="N298" s="247"/>
      <c r="O298" s="190"/>
      <c r="P298" s="282"/>
      <c r="Q298" s="43"/>
      <c r="S298" s="273">
        <f t="shared" si="17"/>
        <v>0.17</v>
      </c>
      <c r="T298" s="56">
        <f t="shared" si="18"/>
        <v>0</v>
      </c>
    </row>
    <row r="299" spans="12:20" ht="15.75" x14ac:dyDescent="0.2">
      <c r="L299" s="10"/>
      <c r="M299" s="15"/>
      <c r="N299" s="15"/>
      <c r="O299" s="38"/>
      <c r="P299" s="38"/>
      <c r="Q299" s="38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I11:I44">
    <cfRule type="expression" dxfId="54" priority="10" stopIfTrue="1">
      <formula>$C$6=$AF$1</formula>
    </cfRule>
  </conditionalFormatting>
  <conditionalFormatting sqref="L11:Q298">
    <cfRule type="expression" dxfId="53" priority="9" stopIfTrue="1">
      <formula>$M11=$AC$10</formula>
    </cfRule>
  </conditionalFormatting>
  <conditionalFormatting sqref="M5:N7">
    <cfRule type="expression" dxfId="52" priority="8" stopIfTrue="1">
      <formula>$C$6=$AF$1</formula>
    </cfRule>
  </conditionalFormatting>
  <conditionalFormatting sqref="H2:H3 H6:H7">
    <cfRule type="cellIs" dxfId="51" priority="6" stopIfTrue="1" operator="lessThan">
      <formula>0</formula>
    </cfRule>
    <cfRule type="cellIs" dxfId="50" priority="7" stopIfTrue="1" operator="greaterThan">
      <formula>0</formula>
    </cfRule>
  </conditionalFormatting>
  <conditionalFormatting sqref="E11:E44">
    <cfRule type="cellIs" dxfId="49" priority="4" stopIfTrue="1" operator="equal">
      <formula>$AD$2</formula>
    </cfRule>
  </conditionalFormatting>
  <conditionalFormatting sqref="D11:D44">
    <cfRule type="cellIs" dxfId="48" priority="3" stopIfTrue="1" operator="equal">
      <formula>$AE$1</formula>
    </cfRule>
  </conditionalFormatting>
  <conditionalFormatting sqref="J7">
    <cfRule type="cellIs" dxfId="47" priority="1" stopIfTrue="1" operator="lessThan">
      <formula>0</formula>
    </cfRule>
    <cfRule type="cellIs" dxfId="46" priority="2" stopIfTrue="1" operator="greaterThan">
      <formula>0</formula>
    </cfRule>
  </conditionalFormatting>
  <dataValidations count="7">
    <dataValidation type="custom" showInputMessage="1" showErrorMessage="1" error="חובה למלא את שם הסעיף לפני מילוי הסכום" sqref="N11:N298">
      <formula1>ISTEXT(M11)</formula1>
    </dataValidation>
    <dataValidation type="list" allowBlank="1" showInputMessage="1" showErrorMessage="1" sqref="U13:U48 E11:E44">
      <formula1>$AD$1:$AD$2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>
      <formula1>C26&lt;2500</formula1>
    </dataValidation>
    <dataValidation type="list" allowBlank="1" showInputMessage="1" showErrorMessage="1" sqref="C7 D11:D44">
      <formula1>$AE$1:$AE$2</formula1>
    </dataValidation>
    <dataValidation type="list" allowBlank="1" showInputMessage="1" showErrorMessage="1" sqref="C6">
      <formula1>$AF$1:$AF$2</formula1>
    </dataValidation>
    <dataValidation type="list" allowBlank="1" showInputMessage="1" sqref="O11:O298">
      <formula1>$AC$1:$AC$5</formula1>
    </dataValidation>
    <dataValidation type="list" showInputMessage="1" showErrorMessage="1" sqref="M11:M298">
      <formula1>$AC$10:$AC$44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16</vt:i4>
      </vt:variant>
      <vt:variant>
        <vt:lpstr>טווחים בעלי שם</vt:lpstr>
      </vt:variant>
      <vt:variant>
        <vt:i4>13</vt:i4>
      </vt:variant>
    </vt:vector>
  </HeadingPairs>
  <TitlesOfParts>
    <vt:vector size="29" baseType="lpstr">
      <vt:lpstr>הוראות שימוש</vt:lpstr>
      <vt:lpstr>שיקוף לעסק</vt:lpstr>
      <vt:lpstr>ינו</vt:lpstr>
      <vt:lpstr>פבר</vt:lpstr>
      <vt:lpstr>מרץ</vt:lpstr>
      <vt:lpstr>אפר</vt:lpstr>
      <vt:lpstr>מאי</vt:lpstr>
      <vt:lpstr>יונ</vt:lpstr>
      <vt:lpstr>יול</vt:lpstr>
      <vt:lpstr>אוג</vt:lpstr>
      <vt:lpstr>ספט</vt:lpstr>
      <vt:lpstr>אוק</vt:lpstr>
      <vt:lpstr>נוב</vt:lpstr>
      <vt:lpstr>דצמ</vt:lpstr>
      <vt:lpstr>ריכוז ביצועים</vt:lpstr>
      <vt:lpstr>שיעורי מס</vt:lpstr>
      <vt:lpstr>אוג!WPrint_Area_W</vt:lpstr>
      <vt:lpstr>אוק!WPrint_Area_W</vt:lpstr>
      <vt:lpstr>אפר!WPrint_Area_W</vt:lpstr>
      <vt:lpstr>דצמ!WPrint_Area_W</vt:lpstr>
      <vt:lpstr>יול!WPrint_Area_W</vt:lpstr>
      <vt:lpstr>יונ!WPrint_Area_W</vt:lpstr>
      <vt:lpstr>ינו!WPrint_Area_W</vt:lpstr>
      <vt:lpstr>מאי!WPrint_Area_W</vt:lpstr>
      <vt:lpstr>מרץ!WPrint_Area_W</vt:lpstr>
      <vt:lpstr>נוב!WPrint_Area_W</vt:lpstr>
      <vt:lpstr>ספט!WPrint_Area_W</vt:lpstr>
      <vt:lpstr>פבר!WPrint_Area_W</vt:lpstr>
      <vt:lpstr>'שיקוף לעסק'!WPrint_Area_W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</dc:creator>
  <cp:lastModifiedBy>Jacob</cp:lastModifiedBy>
  <cp:lastPrinted>2013-02-10T16:58:02Z</cp:lastPrinted>
  <dcterms:created xsi:type="dcterms:W3CDTF">2013-01-27T11:06:34Z</dcterms:created>
  <dcterms:modified xsi:type="dcterms:W3CDTF">2021-02-11T10:01:30Z</dcterms:modified>
</cp:coreProperties>
</file>